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workbookProtection workbookPassword="F358" lockStructure="1"/>
  <bookViews>
    <workbookView xWindow="240" yWindow="105" windowWidth="14805" windowHeight="8010"/>
  </bookViews>
  <sheets>
    <sheet name="工作报表" sheetId="1" r:id="rId1"/>
    <sheet name="2000" sheetId="3" state="hidden" r:id="rId2"/>
    <sheet name="关于" sheetId="4" r:id="rId3"/>
  </sheets>
  <calcPr calcId="144525" iterate="1" iterateCount="500" iterateDelta="1.0000000000000001E-5"/>
</workbook>
</file>

<file path=xl/calcChain.xml><?xml version="1.0" encoding="utf-8"?>
<calcChain xmlns="http://schemas.openxmlformats.org/spreadsheetml/2006/main">
  <c r="G38" i="1" l="1"/>
  <c r="M38" i="1" s="1"/>
  <c r="H38" i="1"/>
  <c r="N38" i="1" s="1"/>
  <c r="I38" i="1"/>
  <c r="O38" i="1" s="1"/>
  <c r="G39" i="1"/>
  <c r="M39" i="1" s="1"/>
  <c r="H39" i="1"/>
  <c r="N39" i="1" s="1"/>
  <c r="I39" i="1"/>
  <c r="O39" i="1" s="1"/>
  <c r="G40" i="1"/>
  <c r="M40" i="1" s="1"/>
  <c r="H40" i="1"/>
  <c r="N40" i="1" s="1"/>
  <c r="I40" i="1"/>
  <c r="O40" i="1" s="1"/>
  <c r="G41" i="1"/>
  <c r="M41" i="1" s="1"/>
  <c r="H41" i="1"/>
  <c r="N41" i="1" s="1"/>
  <c r="I41" i="1"/>
  <c r="O41" i="1" s="1"/>
  <c r="G42" i="1"/>
  <c r="M42" i="1" s="1"/>
  <c r="H42" i="1"/>
  <c r="N42" i="1" s="1"/>
  <c r="I42" i="1"/>
  <c r="O42" i="1" s="1"/>
  <c r="G43" i="1"/>
  <c r="M43" i="1" s="1"/>
  <c r="H43" i="1"/>
  <c r="N43" i="1" s="1"/>
  <c r="I43" i="1"/>
  <c r="O43" i="1" s="1"/>
  <c r="G44" i="1"/>
  <c r="M44" i="1" s="1"/>
  <c r="H44" i="1"/>
  <c r="N44" i="1" s="1"/>
  <c r="I44" i="1"/>
  <c r="O44" i="1" s="1"/>
  <c r="G45" i="1"/>
  <c r="M45" i="1" s="1"/>
  <c r="H45" i="1"/>
  <c r="N45" i="1" s="1"/>
  <c r="I45" i="1"/>
  <c r="O45" i="1" s="1"/>
  <c r="G46" i="1"/>
  <c r="M46" i="1" s="1"/>
  <c r="H46" i="1"/>
  <c r="I46" i="1"/>
  <c r="O46" i="1" s="1"/>
  <c r="N46" i="1"/>
  <c r="G47" i="1"/>
  <c r="M47" i="1" s="1"/>
  <c r="H47" i="1"/>
  <c r="N47" i="1" s="1"/>
  <c r="I47" i="1"/>
  <c r="O47" i="1" s="1"/>
  <c r="G48" i="1"/>
  <c r="M48" i="1" s="1"/>
  <c r="H48" i="1"/>
  <c r="N48" i="1" s="1"/>
  <c r="I48" i="1"/>
  <c r="O48" i="1" s="1"/>
  <c r="G49" i="1"/>
  <c r="M49" i="1" s="1"/>
  <c r="H49" i="1"/>
  <c r="N49" i="1" s="1"/>
  <c r="I49" i="1"/>
  <c r="O49" i="1" s="1"/>
  <c r="G50" i="1"/>
  <c r="M50" i="1" s="1"/>
  <c r="H50" i="1"/>
  <c r="N50" i="1" s="1"/>
  <c r="I50" i="1"/>
  <c r="O50" i="1" s="1"/>
  <c r="G51" i="1"/>
  <c r="M51" i="1" s="1"/>
  <c r="H51" i="1"/>
  <c r="N51" i="1" s="1"/>
  <c r="I51" i="1"/>
  <c r="O51" i="1" s="1"/>
  <c r="G52" i="1"/>
  <c r="M52" i="1" s="1"/>
  <c r="H52" i="1"/>
  <c r="N52" i="1" s="1"/>
  <c r="I52" i="1"/>
  <c r="O52" i="1" s="1"/>
  <c r="G53" i="1"/>
  <c r="M53" i="1" s="1"/>
  <c r="H53" i="1"/>
  <c r="I53" i="1"/>
  <c r="O53" i="1" s="1"/>
  <c r="N53" i="1"/>
  <c r="G54" i="1"/>
  <c r="M54" i="1" s="1"/>
  <c r="H54" i="1"/>
  <c r="N54" i="1" s="1"/>
  <c r="I54" i="1"/>
  <c r="O54" i="1" s="1"/>
  <c r="G55" i="1"/>
  <c r="M55" i="1" s="1"/>
  <c r="H55" i="1"/>
  <c r="N55" i="1" s="1"/>
  <c r="I55" i="1"/>
  <c r="O55" i="1" s="1"/>
  <c r="G56" i="1"/>
  <c r="M56" i="1" s="1"/>
  <c r="H56" i="1"/>
  <c r="N56" i="1" s="1"/>
  <c r="I56" i="1"/>
  <c r="O56" i="1" s="1"/>
  <c r="G57" i="1"/>
  <c r="M57" i="1" s="1"/>
  <c r="H57" i="1"/>
  <c r="N57" i="1" s="1"/>
  <c r="I57" i="1"/>
  <c r="O57" i="1" s="1"/>
  <c r="G58" i="1"/>
  <c r="M58" i="1" s="1"/>
  <c r="H58" i="1"/>
  <c r="N58" i="1" s="1"/>
  <c r="I58" i="1"/>
  <c r="O58" i="1" s="1"/>
  <c r="G59" i="1"/>
  <c r="M59" i="1" s="1"/>
  <c r="H59" i="1"/>
  <c r="N59" i="1" s="1"/>
  <c r="I59" i="1"/>
  <c r="O59" i="1" s="1"/>
  <c r="G60" i="1"/>
  <c r="M60" i="1" s="1"/>
  <c r="H60" i="1"/>
  <c r="N60" i="1" s="1"/>
  <c r="I60" i="1"/>
  <c r="O60" i="1" s="1"/>
  <c r="G61" i="1"/>
  <c r="M61" i="1" s="1"/>
  <c r="H61" i="1"/>
  <c r="N61" i="1" s="1"/>
  <c r="I61" i="1"/>
  <c r="O61" i="1"/>
  <c r="G62" i="1"/>
  <c r="M62" i="1" s="1"/>
  <c r="H62" i="1"/>
  <c r="N62" i="1" s="1"/>
  <c r="I62" i="1"/>
  <c r="O62" i="1" s="1"/>
  <c r="G63" i="1"/>
  <c r="M63" i="1" s="1"/>
  <c r="H63" i="1"/>
  <c r="N63" i="1" s="1"/>
  <c r="I63" i="1"/>
  <c r="O63" i="1" s="1"/>
  <c r="G64" i="1"/>
  <c r="M64" i="1" s="1"/>
  <c r="H64" i="1"/>
  <c r="N64" i="1" s="1"/>
  <c r="I64" i="1"/>
  <c r="O64" i="1" s="1"/>
  <c r="G65" i="1"/>
  <c r="M65" i="1" s="1"/>
  <c r="H65" i="1"/>
  <c r="N65" i="1" s="1"/>
  <c r="I65" i="1"/>
  <c r="O65" i="1" s="1"/>
  <c r="G66" i="1"/>
  <c r="M66" i="1" s="1"/>
  <c r="H66" i="1"/>
  <c r="N66" i="1" s="1"/>
  <c r="I66" i="1"/>
  <c r="O66" i="1" s="1"/>
  <c r="G67" i="1"/>
  <c r="M67" i="1" s="1"/>
  <c r="H67" i="1"/>
  <c r="N67" i="1" s="1"/>
  <c r="I67" i="1"/>
  <c r="O67" i="1" s="1"/>
  <c r="G68" i="1"/>
  <c r="M68" i="1" s="1"/>
  <c r="H68" i="1"/>
  <c r="N68" i="1" s="1"/>
  <c r="I68" i="1"/>
  <c r="O68" i="1" s="1"/>
  <c r="G69" i="1"/>
  <c r="M69" i="1" s="1"/>
  <c r="H69" i="1"/>
  <c r="N69" i="1" s="1"/>
  <c r="I69" i="1"/>
  <c r="O69" i="1" s="1"/>
  <c r="G70" i="1"/>
  <c r="M70" i="1" s="1"/>
  <c r="H70" i="1"/>
  <c r="N70" i="1" s="1"/>
  <c r="I70" i="1"/>
  <c r="O70" i="1" s="1"/>
  <c r="G71" i="1"/>
  <c r="M71" i="1" s="1"/>
  <c r="H71" i="1"/>
  <c r="N71" i="1" s="1"/>
  <c r="I71" i="1"/>
  <c r="O71" i="1" s="1"/>
  <c r="G72" i="1"/>
  <c r="M72" i="1" s="1"/>
  <c r="H72" i="1"/>
  <c r="N72" i="1" s="1"/>
  <c r="I72" i="1"/>
  <c r="O72" i="1" s="1"/>
  <c r="G73" i="1"/>
  <c r="M73" i="1" s="1"/>
  <c r="H73" i="1"/>
  <c r="N73" i="1" s="1"/>
  <c r="I73" i="1"/>
  <c r="O73" i="1" s="1"/>
  <c r="G74" i="1"/>
  <c r="M74" i="1" s="1"/>
  <c r="H74" i="1"/>
  <c r="N74" i="1" s="1"/>
  <c r="I74" i="1"/>
  <c r="O74" i="1" s="1"/>
  <c r="G75" i="1"/>
  <c r="M75" i="1" s="1"/>
  <c r="H75" i="1"/>
  <c r="N75" i="1" s="1"/>
  <c r="I75" i="1"/>
  <c r="O75" i="1" s="1"/>
  <c r="G76" i="1"/>
  <c r="M76" i="1" s="1"/>
  <c r="H76" i="1"/>
  <c r="N76" i="1" s="1"/>
  <c r="I76" i="1"/>
  <c r="O76" i="1" s="1"/>
  <c r="G77" i="1"/>
  <c r="M77" i="1" s="1"/>
  <c r="H77" i="1"/>
  <c r="N77" i="1" s="1"/>
  <c r="I77" i="1"/>
  <c r="O77" i="1" s="1"/>
  <c r="B29" i="3"/>
  <c r="C29" i="3"/>
  <c r="D29" i="3"/>
  <c r="G29" i="3" s="1"/>
  <c r="J29" i="3"/>
  <c r="K29" i="3"/>
  <c r="L29" i="3"/>
  <c r="M29" i="3" s="1"/>
  <c r="B30" i="3"/>
  <c r="C30" i="3"/>
  <c r="D30" i="3"/>
  <c r="G30" i="3" s="1"/>
  <c r="J30" i="3"/>
  <c r="K30" i="3"/>
  <c r="L30" i="3"/>
  <c r="P30" i="3"/>
  <c r="B31" i="3"/>
  <c r="C31" i="3"/>
  <c r="D31" i="3"/>
  <c r="G31" i="3" s="1"/>
  <c r="J31" i="3"/>
  <c r="K31" i="3"/>
  <c r="L31" i="3"/>
  <c r="P31" i="3" s="1"/>
  <c r="B32" i="3"/>
  <c r="C32" i="3"/>
  <c r="D32" i="3"/>
  <c r="G32" i="3" s="1"/>
  <c r="J32" i="3"/>
  <c r="K32" i="3"/>
  <c r="L32" i="3"/>
  <c r="B33" i="3"/>
  <c r="C33" i="3"/>
  <c r="D33" i="3"/>
  <c r="G33" i="3" s="1"/>
  <c r="J33" i="3"/>
  <c r="K33" i="3"/>
  <c r="L33" i="3"/>
  <c r="B34" i="3"/>
  <c r="C34" i="3"/>
  <c r="D34" i="3"/>
  <c r="J34" i="3"/>
  <c r="K34" i="3"/>
  <c r="L34" i="3"/>
  <c r="B35" i="3"/>
  <c r="C35" i="3"/>
  <c r="D35" i="3"/>
  <c r="G35" i="3" s="1"/>
  <c r="J35" i="3"/>
  <c r="K35" i="3"/>
  <c r="L35" i="3"/>
  <c r="B36" i="3"/>
  <c r="C36" i="3"/>
  <c r="D36" i="3"/>
  <c r="G36" i="3" s="1"/>
  <c r="J36" i="3"/>
  <c r="K36" i="3"/>
  <c r="L36" i="3"/>
  <c r="B37" i="3"/>
  <c r="C37" i="3"/>
  <c r="D37" i="3"/>
  <c r="G37" i="3" s="1"/>
  <c r="J37" i="3"/>
  <c r="K37" i="3"/>
  <c r="L37" i="3"/>
  <c r="P37" i="3" s="1"/>
  <c r="B38" i="3"/>
  <c r="C38" i="3"/>
  <c r="D38" i="3"/>
  <c r="J38" i="3"/>
  <c r="K38" i="3"/>
  <c r="L38" i="3"/>
  <c r="B39" i="3"/>
  <c r="C39" i="3"/>
  <c r="D39" i="3"/>
  <c r="G39" i="3" s="1"/>
  <c r="J39" i="3"/>
  <c r="K39" i="3"/>
  <c r="L39" i="3"/>
  <c r="B40" i="3"/>
  <c r="C40" i="3"/>
  <c r="D40" i="3"/>
  <c r="G40" i="3" s="1"/>
  <c r="J40" i="3"/>
  <c r="K40" i="3"/>
  <c r="L40" i="3"/>
  <c r="B41" i="3"/>
  <c r="C41" i="3"/>
  <c r="D41" i="3"/>
  <c r="G41" i="3" s="1"/>
  <c r="J41" i="3"/>
  <c r="K41" i="3"/>
  <c r="L41" i="3"/>
  <c r="P41" i="3" s="1"/>
  <c r="B42" i="3"/>
  <c r="C42" i="3"/>
  <c r="D42" i="3"/>
  <c r="J42" i="3"/>
  <c r="K42" i="3"/>
  <c r="L42" i="3"/>
  <c r="B43" i="3"/>
  <c r="C43" i="3"/>
  <c r="D43" i="3"/>
  <c r="G43" i="3" s="1"/>
  <c r="J43" i="3"/>
  <c r="K43" i="3"/>
  <c r="L43" i="3"/>
  <c r="B44" i="3"/>
  <c r="C44" i="3"/>
  <c r="D44" i="3"/>
  <c r="J44" i="3"/>
  <c r="K44" i="3"/>
  <c r="L44" i="3"/>
  <c r="B45" i="3"/>
  <c r="C45" i="3"/>
  <c r="D45" i="3"/>
  <c r="G45" i="3" s="1"/>
  <c r="J45" i="3"/>
  <c r="K45" i="3"/>
  <c r="L45" i="3"/>
  <c r="P45" i="3" s="1"/>
  <c r="B46" i="3"/>
  <c r="C46" i="3"/>
  <c r="D46" i="3"/>
  <c r="J46" i="3"/>
  <c r="K46" i="3"/>
  <c r="L46" i="3"/>
  <c r="B47" i="3"/>
  <c r="C47" i="3"/>
  <c r="D47" i="3"/>
  <c r="J47" i="3"/>
  <c r="K47" i="3"/>
  <c r="L47" i="3"/>
  <c r="P47" i="3" s="1"/>
  <c r="B48" i="3"/>
  <c r="C48" i="3"/>
  <c r="D48" i="3"/>
  <c r="G48" i="3" s="1"/>
  <c r="J48" i="3"/>
  <c r="K48" i="3"/>
  <c r="L48" i="3"/>
  <c r="P48" i="3" s="1"/>
  <c r="B49" i="3"/>
  <c r="C49" i="3"/>
  <c r="D49" i="3"/>
  <c r="G49" i="3" s="1"/>
  <c r="J49" i="3"/>
  <c r="K49" i="3"/>
  <c r="L49" i="3"/>
  <c r="P49" i="3" s="1"/>
  <c r="B50" i="3"/>
  <c r="C50" i="3"/>
  <c r="D50" i="3"/>
  <c r="J50" i="3"/>
  <c r="K50" i="3"/>
  <c r="L50" i="3"/>
  <c r="P50" i="3" s="1"/>
  <c r="B51" i="3"/>
  <c r="C51" i="3"/>
  <c r="D51" i="3"/>
  <c r="G51" i="3" s="1"/>
  <c r="J51" i="3"/>
  <c r="K51" i="3"/>
  <c r="L51" i="3"/>
  <c r="B52" i="3"/>
  <c r="C52" i="3"/>
  <c r="D52" i="3"/>
  <c r="G52" i="3" s="1"/>
  <c r="J52" i="3"/>
  <c r="K52" i="3"/>
  <c r="L52" i="3"/>
  <c r="P52" i="3" s="1"/>
  <c r="B53" i="3"/>
  <c r="C53" i="3"/>
  <c r="D53" i="3"/>
  <c r="G53" i="3" s="1"/>
  <c r="J53" i="3"/>
  <c r="K53" i="3"/>
  <c r="L53" i="3"/>
  <c r="P53" i="3" s="1"/>
  <c r="B54" i="3"/>
  <c r="C54" i="3"/>
  <c r="D54" i="3"/>
  <c r="G54" i="3" s="1"/>
  <c r="J54" i="3"/>
  <c r="K54" i="3"/>
  <c r="L54" i="3"/>
  <c r="P54" i="3" s="1"/>
  <c r="B55" i="3"/>
  <c r="C55" i="3"/>
  <c r="D55" i="3"/>
  <c r="G55" i="3" s="1"/>
  <c r="J55" i="3"/>
  <c r="K55" i="3"/>
  <c r="L55" i="3"/>
  <c r="P55" i="3" s="1"/>
  <c r="B56" i="3"/>
  <c r="C56" i="3"/>
  <c r="D56" i="3"/>
  <c r="G56" i="3" s="1"/>
  <c r="J56" i="3"/>
  <c r="K56" i="3"/>
  <c r="L56" i="3"/>
  <c r="P56" i="3" s="1"/>
  <c r="B57" i="3"/>
  <c r="C57" i="3"/>
  <c r="E57" i="3" s="1"/>
  <c r="D57" i="3"/>
  <c r="G57" i="3" s="1"/>
  <c r="J57" i="3"/>
  <c r="K57" i="3"/>
  <c r="L57" i="3"/>
  <c r="P57" i="3" s="1"/>
  <c r="B58" i="3"/>
  <c r="C58" i="3"/>
  <c r="D58" i="3"/>
  <c r="G58" i="3" s="1"/>
  <c r="J58" i="3"/>
  <c r="Z58" i="3" s="1"/>
  <c r="K58" i="3"/>
  <c r="L58" i="3"/>
  <c r="P58" i="3" s="1"/>
  <c r="B59" i="3"/>
  <c r="C59" i="3"/>
  <c r="D59" i="3"/>
  <c r="G59" i="3" s="1"/>
  <c r="J59" i="3"/>
  <c r="K59" i="3"/>
  <c r="L59" i="3"/>
  <c r="P59" i="3" s="1"/>
  <c r="B60" i="3"/>
  <c r="C60" i="3"/>
  <c r="D60" i="3"/>
  <c r="G60" i="3" s="1"/>
  <c r="J60" i="3"/>
  <c r="K60" i="3"/>
  <c r="L60" i="3"/>
  <c r="P60" i="3" s="1"/>
  <c r="B61" i="3"/>
  <c r="C61" i="3"/>
  <c r="E61" i="3" s="1"/>
  <c r="D61" i="3"/>
  <c r="G61" i="3" s="1"/>
  <c r="J61" i="3"/>
  <c r="K61" i="3"/>
  <c r="L61" i="3"/>
  <c r="P61" i="3" s="1"/>
  <c r="B62" i="3"/>
  <c r="C62" i="3"/>
  <c r="D62" i="3"/>
  <c r="G62" i="3" s="1"/>
  <c r="J62" i="3"/>
  <c r="K62" i="3"/>
  <c r="L62" i="3"/>
  <c r="P62" i="3" s="1"/>
  <c r="B63" i="3"/>
  <c r="C63" i="3"/>
  <c r="D63" i="3"/>
  <c r="G63" i="3" s="1"/>
  <c r="J63" i="3"/>
  <c r="K63" i="3"/>
  <c r="L63" i="3"/>
  <c r="P63" i="3" s="1"/>
  <c r="B64" i="3"/>
  <c r="C64" i="3"/>
  <c r="D64" i="3"/>
  <c r="G64" i="3" s="1"/>
  <c r="J64" i="3"/>
  <c r="K64" i="3"/>
  <c r="L64" i="3"/>
  <c r="P64" i="3" s="1"/>
  <c r="B65" i="3"/>
  <c r="C65" i="3"/>
  <c r="D65" i="3"/>
  <c r="G65" i="3" s="1"/>
  <c r="J65" i="3"/>
  <c r="K65" i="3"/>
  <c r="L65" i="3"/>
  <c r="P65" i="3" s="1"/>
  <c r="B66" i="3"/>
  <c r="C66" i="3"/>
  <c r="D66" i="3"/>
  <c r="G66" i="3" s="1"/>
  <c r="J66" i="3"/>
  <c r="K66" i="3"/>
  <c r="L66" i="3"/>
  <c r="P66" i="3" s="1"/>
  <c r="B27" i="3"/>
  <c r="C27" i="3"/>
  <c r="D27" i="3"/>
  <c r="G27" i="3" s="1"/>
  <c r="J27" i="3"/>
  <c r="K27" i="3"/>
  <c r="L27" i="3"/>
  <c r="P27" i="3" s="1"/>
  <c r="B28" i="3"/>
  <c r="C28" i="3"/>
  <c r="D28" i="3"/>
  <c r="G28" i="3"/>
  <c r="J28" i="3"/>
  <c r="K28" i="3"/>
  <c r="L28" i="3"/>
  <c r="P28" i="3" s="1"/>
  <c r="G19" i="1"/>
  <c r="M19" i="1" s="1"/>
  <c r="H19" i="1"/>
  <c r="N19" i="1" s="1"/>
  <c r="I19" i="1"/>
  <c r="O19" i="1" s="1"/>
  <c r="G20" i="1"/>
  <c r="M20" i="1" s="1"/>
  <c r="H20" i="1"/>
  <c r="N20" i="1" s="1"/>
  <c r="I20" i="1"/>
  <c r="O20" i="1" s="1"/>
  <c r="G21" i="1"/>
  <c r="M21" i="1" s="1"/>
  <c r="H21" i="1"/>
  <c r="N21" i="1" s="1"/>
  <c r="I21" i="1"/>
  <c r="O21" i="1" s="1"/>
  <c r="G22" i="1"/>
  <c r="M22" i="1" s="1"/>
  <c r="H22" i="1"/>
  <c r="N22" i="1" s="1"/>
  <c r="I22" i="1"/>
  <c r="O22" i="1" s="1"/>
  <c r="G23" i="1"/>
  <c r="M23" i="1" s="1"/>
  <c r="H23" i="1"/>
  <c r="N23" i="1" s="1"/>
  <c r="I23" i="1"/>
  <c r="O23" i="1" s="1"/>
  <c r="G24" i="1"/>
  <c r="M24" i="1" s="1"/>
  <c r="H24" i="1"/>
  <c r="N24" i="1" s="1"/>
  <c r="I24" i="1"/>
  <c r="O24" i="1" s="1"/>
  <c r="G25" i="1"/>
  <c r="M25" i="1" s="1"/>
  <c r="H25" i="1"/>
  <c r="N25" i="1" s="1"/>
  <c r="I25" i="1"/>
  <c r="O25" i="1" s="1"/>
  <c r="G26" i="1"/>
  <c r="M26" i="1" s="1"/>
  <c r="H26" i="1"/>
  <c r="N26" i="1" s="1"/>
  <c r="I26" i="1"/>
  <c r="O26" i="1"/>
  <c r="G27" i="1"/>
  <c r="M27" i="1" s="1"/>
  <c r="H27" i="1"/>
  <c r="N27" i="1" s="1"/>
  <c r="I27" i="1"/>
  <c r="O27" i="1" s="1"/>
  <c r="G28" i="1"/>
  <c r="M28" i="1" s="1"/>
  <c r="H28" i="1"/>
  <c r="N28" i="1" s="1"/>
  <c r="I28" i="1"/>
  <c r="O28" i="1" s="1"/>
  <c r="G29" i="1"/>
  <c r="M29" i="1" s="1"/>
  <c r="H29" i="1"/>
  <c r="N29" i="1" s="1"/>
  <c r="I29" i="1"/>
  <c r="O29" i="1" s="1"/>
  <c r="G30" i="1"/>
  <c r="M30" i="1" s="1"/>
  <c r="H30" i="1"/>
  <c r="N30" i="1" s="1"/>
  <c r="I30" i="1"/>
  <c r="O30" i="1" s="1"/>
  <c r="G31" i="1"/>
  <c r="M31" i="1" s="1"/>
  <c r="H31" i="1"/>
  <c r="N31" i="1" s="1"/>
  <c r="I31" i="1"/>
  <c r="O31" i="1" s="1"/>
  <c r="G32" i="1"/>
  <c r="M32" i="1" s="1"/>
  <c r="H32" i="1"/>
  <c r="N32" i="1" s="1"/>
  <c r="I32" i="1"/>
  <c r="O32" i="1" s="1"/>
  <c r="G33" i="1"/>
  <c r="M33" i="1" s="1"/>
  <c r="H33" i="1"/>
  <c r="N33" i="1" s="1"/>
  <c r="I33" i="1"/>
  <c r="O33" i="1" s="1"/>
  <c r="G34" i="1"/>
  <c r="M34" i="1" s="1"/>
  <c r="H34" i="1"/>
  <c r="N34" i="1" s="1"/>
  <c r="I34" i="1"/>
  <c r="O34" i="1" s="1"/>
  <c r="G35" i="1"/>
  <c r="M35" i="1" s="1"/>
  <c r="H35" i="1"/>
  <c r="N35" i="1" s="1"/>
  <c r="I35" i="1"/>
  <c r="O35" i="1" s="1"/>
  <c r="G36" i="1"/>
  <c r="M36" i="1" s="1"/>
  <c r="H36" i="1"/>
  <c r="N36" i="1" s="1"/>
  <c r="I36" i="1"/>
  <c r="O36" i="1" s="1"/>
  <c r="G37" i="1"/>
  <c r="M37" i="1" s="1"/>
  <c r="H37" i="1"/>
  <c r="N37" i="1" s="1"/>
  <c r="I37" i="1"/>
  <c r="O37" i="1" s="1"/>
  <c r="I18" i="1"/>
  <c r="O18" i="1" s="1"/>
  <c r="H18" i="1"/>
  <c r="N18" i="1" s="1"/>
  <c r="G18" i="1"/>
  <c r="J8" i="3"/>
  <c r="K8" i="3"/>
  <c r="L8" i="3"/>
  <c r="J9" i="3"/>
  <c r="K9" i="3"/>
  <c r="L9" i="3"/>
  <c r="J10" i="3"/>
  <c r="K10" i="3"/>
  <c r="L10" i="3"/>
  <c r="J11" i="3"/>
  <c r="K11" i="3"/>
  <c r="L11" i="3"/>
  <c r="J12" i="3"/>
  <c r="K12" i="3"/>
  <c r="L12" i="3"/>
  <c r="J13" i="3"/>
  <c r="K13" i="3"/>
  <c r="L13" i="3"/>
  <c r="J14" i="3"/>
  <c r="K14" i="3"/>
  <c r="L14" i="3"/>
  <c r="J15" i="3"/>
  <c r="K15" i="3"/>
  <c r="L15" i="3"/>
  <c r="J16" i="3"/>
  <c r="K16" i="3"/>
  <c r="L16" i="3"/>
  <c r="J17" i="3"/>
  <c r="K17" i="3"/>
  <c r="L17" i="3"/>
  <c r="J18" i="3"/>
  <c r="K18" i="3"/>
  <c r="L18" i="3"/>
  <c r="J19" i="3"/>
  <c r="K19" i="3"/>
  <c r="L19" i="3"/>
  <c r="J20" i="3"/>
  <c r="K20" i="3"/>
  <c r="L20" i="3"/>
  <c r="J21" i="3"/>
  <c r="K21" i="3"/>
  <c r="L21" i="3"/>
  <c r="J22" i="3"/>
  <c r="K22" i="3"/>
  <c r="L22" i="3"/>
  <c r="J23" i="3"/>
  <c r="K23" i="3"/>
  <c r="L23" i="3"/>
  <c r="J24" i="3"/>
  <c r="K24" i="3"/>
  <c r="L24" i="3"/>
  <c r="J25" i="3"/>
  <c r="K25" i="3"/>
  <c r="L25" i="3"/>
  <c r="J26" i="3"/>
  <c r="K26" i="3"/>
  <c r="L26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7" i="3"/>
  <c r="K7" i="3"/>
  <c r="L7" i="3"/>
  <c r="J7" i="3"/>
  <c r="V28" i="3" l="1"/>
  <c r="E58" i="3"/>
  <c r="Z53" i="3"/>
  <c r="V37" i="3"/>
  <c r="V27" i="3"/>
  <c r="M27" i="3"/>
  <c r="E55" i="3"/>
  <c r="E51" i="3"/>
  <c r="M32" i="3"/>
  <c r="Z57" i="3"/>
  <c r="E63" i="3"/>
  <c r="E59" i="3"/>
  <c r="E54" i="3"/>
  <c r="E62" i="3"/>
  <c r="M62" i="3"/>
  <c r="N62" i="3" s="1"/>
  <c r="F62" i="3" s="1"/>
  <c r="H62" i="3" s="1"/>
  <c r="E28" i="3"/>
  <c r="Z54" i="3"/>
  <c r="E53" i="3"/>
  <c r="Z50" i="3"/>
  <c r="V46" i="3"/>
  <c r="E65" i="3"/>
  <c r="M63" i="3"/>
  <c r="V31" i="3"/>
  <c r="Z64" i="3"/>
  <c r="V38" i="3"/>
  <c r="Z65" i="3"/>
  <c r="Z51" i="3"/>
  <c r="AG39" i="3"/>
  <c r="V34" i="3"/>
  <c r="E66" i="3"/>
  <c r="E27" i="3"/>
  <c r="N27" i="3" s="1"/>
  <c r="F27" i="3" s="1"/>
  <c r="H27" i="3" s="1"/>
  <c r="Z66" i="3"/>
  <c r="Z39" i="3"/>
  <c r="Z35" i="3"/>
  <c r="Z52" i="3"/>
  <c r="V36" i="3"/>
  <c r="E35" i="3"/>
  <c r="Z62" i="3"/>
  <c r="Z61" i="3"/>
  <c r="E36" i="3"/>
  <c r="V44" i="3"/>
  <c r="V45" i="3"/>
  <c r="V40" i="3"/>
  <c r="E56" i="3"/>
  <c r="Z41" i="3"/>
  <c r="E64" i="3"/>
  <c r="E60" i="3"/>
  <c r="E52" i="3"/>
  <c r="AG43" i="3"/>
  <c r="V42" i="3"/>
  <c r="E40" i="3"/>
  <c r="E39" i="3"/>
  <c r="V32" i="3"/>
  <c r="Z31" i="3"/>
  <c r="V30" i="3"/>
  <c r="V29" i="3"/>
  <c r="Z48" i="3"/>
  <c r="V43" i="3"/>
  <c r="Z37" i="3"/>
  <c r="V33" i="3"/>
  <c r="AG51" i="3"/>
  <c r="E32" i="3"/>
  <c r="N32" i="3" s="1"/>
  <c r="E31" i="3"/>
  <c r="E30" i="3"/>
  <c r="E29" i="3"/>
  <c r="N29" i="3" s="1"/>
  <c r="F29" i="3" s="1"/>
  <c r="I29" i="3" s="1"/>
  <c r="E43" i="3"/>
  <c r="AG61" i="3"/>
  <c r="M55" i="3"/>
  <c r="AG31" i="3"/>
  <c r="Z27" i="3"/>
  <c r="M28" i="3"/>
  <c r="M51" i="3"/>
  <c r="AG28" i="3"/>
  <c r="AG27" i="3"/>
  <c r="V58" i="3"/>
  <c r="AG29" i="3"/>
  <c r="Z28" i="3"/>
  <c r="Z33" i="3"/>
  <c r="P32" i="3"/>
  <c r="M54" i="3"/>
  <c r="AG30" i="3"/>
  <c r="M52" i="3"/>
  <c r="V55" i="3"/>
  <c r="Z38" i="3"/>
  <c r="M33" i="3"/>
  <c r="AG57" i="3"/>
  <c r="Z46" i="3"/>
  <c r="M66" i="3"/>
  <c r="V63" i="3"/>
  <c r="AG55" i="3"/>
  <c r="Z45" i="3"/>
  <c r="M40" i="3"/>
  <c r="M36" i="3"/>
  <c r="AG59" i="3"/>
  <c r="V47" i="3"/>
  <c r="M58" i="3"/>
  <c r="N58" i="3" s="1"/>
  <c r="F58" i="3" s="1"/>
  <c r="H58" i="3" s="1"/>
  <c r="M50" i="3"/>
  <c r="V62" i="3"/>
  <c r="V51" i="3"/>
  <c r="AG63" i="3"/>
  <c r="P51" i="3"/>
  <c r="V50" i="3"/>
  <c r="V48" i="3"/>
  <c r="Z44" i="3"/>
  <c r="M43" i="3"/>
  <c r="AG42" i="3"/>
  <c r="M30" i="3"/>
  <c r="Z29" i="3"/>
  <c r="M59" i="3"/>
  <c r="V59" i="3"/>
  <c r="M44" i="3"/>
  <c r="P29" i="3"/>
  <c r="M64" i="3"/>
  <c r="V39" i="3"/>
  <c r="Z36" i="3"/>
  <c r="M56" i="3"/>
  <c r="N56" i="3" s="1"/>
  <c r="V66" i="3"/>
  <c r="V54" i="3"/>
  <c r="M49" i="3"/>
  <c r="M48" i="3"/>
  <c r="M47" i="3"/>
  <c r="M45" i="3"/>
  <c r="P44" i="3"/>
  <c r="Z43" i="3"/>
  <c r="Z42" i="3"/>
  <c r="M37" i="3"/>
  <c r="P36" i="3"/>
  <c r="Z34" i="3"/>
  <c r="M31" i="3"/>
  <c r="V41" i="3"/>
  <c r="AG66" i="3"/>
  <c r="AG64" i="3"/>
  <c r="AG62" i="3"/>
  <c r="V60" i="3"/>
  <c r="V56" i="3"/>
  <c r="AG54" i="3"/>
  <c r="AG46" i="3"/>
  <c r="Z40" i="3"/>
  <c r="AG38" i="3"/>
  <c r="M60" i="3"/>
  <c r="V52" i="3"/>
  <c r="V64" i="3"/>
  <c r="AG58" i="3"/>
  <c r="AG65" i="3"/>
  <c r="AG53" i="3"/>
  <c r="M41" i="3"/>
  <c r="P40" i="3"/>
  <c r="AG35" i="3"/>
  <c r="P33" i="3"/>
  <c r="Z32" i="3"/>
  <c r="M34" i="3"/>
  <c r="P34" i="3"/>
  <c r="AG52" i="3"/>
  <c r="Z56" i="3"/>
  <c r="E44" i="3"/>
  <c r="AG44" i="3"/>
  <c r="G44" i="3"/>
  <c r="AG56" i="3"/>
  <c r="E47" i="3"/>
  <c r="G47" i="3"/>
  <c r="AG47" i="3"/>
  <c r="Z49" i="3"/>
  <c r="V49" i="3"/>
  <c r="Z60" i="3"/>
  <c r="AG60" i="3"/>
  <c r="E50" i="3"/>
  <c r="G50" i="3"/>
  <c r="AG50" i="3"/>
  <c r="AG34" i="3"/>
  <c r="M35" i="3"/>
  <c r="P35" i="3"/>
  <c r="Z47" i="3"/>
  <c r="E37" i="3"/>
  <c r="AG37" i="3"/>
  <c r="E48" i="3"/>
  <c r="AG48" i="3"/>
  <c r="P43" i="3"/>
  <c r="E42" i="3"/>
  <c r="G42" i="3"/>
  <c r="E34" i="3"/>
  <c r="G34" i="3"/>
  <c r="E46" i="3"/>
  <c r="G46" i="3"/>
  <c r="E45" i="3"/>
  <c r="AG45" i="3"/>
  <c r="V35" i="3"/>
  <c r="M65" i="3"/>
  <c r="M61" i="3"/>
  <c r="N61" i="3" s="1"/>
  <c r="M57" i="3"/>
  <c r="N57" i="3" s="1"/>
  <c r="M53" i="3"/>
  <c r="M46" i="3"/>
  <c r="P46" i="3"/>
  <c r="M39" i="3"/>
  <c r="P39" i="3"/>
  <c r="M38" i="3"/>
  <c r="P38" i="3"/>
  <c r="E33" i="3"/>
  <c r="AG33" i="3"/>
  <c r="E38" i="3"/>
  <c r="G38" i="3"/>
  <c r="V65" i="3"/>
  <c r="Z63" i="3"/>
  <c r="V61" i="3"/>
  <c r="Z59" i="3"/>
  <c r="V57" i="3"/>
  <c r="Z55" i="3"/>
  <c r="V53" i="3"/>
  <c r="E49" i="3"/>
  <c r="AG49" i="3"/>
  <c r="M42" i="3"/>
  <c r="P42" i="3"/>
  <c r="E41" i="3"/>
  <c r="AG41" i="3"/>
  <c r="Z30" i="3"/>
  <c r="O29" i="3"/>
  <c r="AG40" i="3"/>
  <c r="AG36" i="3"/>
  <c r="AG32" i="3"/>
  <c r="M18" i="1"/>
  <c r="G17" i="3"/>
  <c r="P17" i="3"/>
  <c r="G18" i="3"/>
  <c r="P18" i="3"/>
  <c r="G19" i="3"/>
  <c r="P19" i="3"/>
  <c r="G20" i="3"/>
  <c r="P20" i="3"/>
  <c r="G21" i="3"/>
  <c r="P21" i="3"/>
  <c r="G22" i="3"/>
  <c r="P22" i="3"/>
  <c r="G23" i="3"/>
  <c r="P23" i="3"/>
  <c r="G24" i="3"/>
  <c r="P24" i="3"/>
  <c r="G25" i="3"/>
  <c r="P25" i="3"/>
  <c r="G26" i="3"/>
  <c r="P26" i="3"/>
  <c r="V8" i="3"/>
  <c r="P8" i="3"/>
  <c r="V9" i="3"/>
  <c r="P9" i="3"/>
  <c r="P10" i="3"/>
  <c r="P11" i="3"/>
  <c r="P12" i="3"/>
  <c r="P13" i="3"/>
  <c r="P14" i="3"/>
  <c r="P15" i="3"/>
  <c r="P16" i="3"/>
  <c r="P7" i="3"/>
  <c r="G8" i="3"/>
  <c r="G9" i="3"/>
  <c r="G10" i="3"/>
  <c r="G12" i="3"/>
  <c r="G13" i="3"/>
  <c r="G14" i="3"/>
  <c r="G15" i="3"/>
  <c r="G16" i="3"/>
  <c r="G7" i="3"/>
  <c r="N51" i="3" l="1"/>
  <c r="F51" i="3" s="1"/>
  <c r="H51" i="3" s="1"/>
  <c r="N28" i="3"/>
  <c r="F28" i="3" s="1"/>
  <c r="H28" i="3" s="1"/>
  <c r="N50" i="3"/>
  <c r="N55" i="3"/>
  <c r="F55" i="3" s="1"/>
  <c r="H55" i="3" s="1"/>
  <c r="N53" i="3"/>
  <c r="N54" i="3"/>
  <c r="F54" i="3" s="1"/>
  <c r="I54" i="3" s="1"/>
  <c r="H29" i="3"/>
  <c r="S29" i="3" s="1"/>
  <c r="AD29" i="3" s="1"/>
  <c r="N59" i="3"/>
  <c r="O59" i="3" s="1"/>
  <c r="N66" i="3"/>
  <c r="F66" i="3" s="1"/>
  <c r="I66" i="3" s="1"/>
  <c r="N63" i="3"/>
  <c r="F63" i="3" s="1"/>
  <c r="N35" i="3"/>
  <c r="F35" i="3" s="1"/>
  <c r="O27" i="3"/>
  <c r="Q27" i="3" s="1"/>
  <c r="W27" i="3" s="1"/>
  <c r="N39" i="3"/>
  <c r="F39" i="3" s="1"/>
  <c r="I27" i="3"/>
  <c r="N65" i="3"/>
  <c r="F65" i="3" s="1"/>
  <c r="N36" i="3"/>
  <c r="F36" i="3" s="1"/>
  <c r="H36" i="3" s="1"/>
  <c r="I28" i="3"/>
  <c r="N31" i="3"/>
  <c r="F31" i="3" s="1"/>
  <c r="H31" i="3" s="1"/>
  <c r="N52" i="3"/>
  <c r="F52" i="3" s="1"/>
  <c r="N60" i="3"/>
  <c r="F60" i="3" s="1"/>
  <c r="H60" i="3" s="1"/>
  <c r="N64" i="3"/>
  <c r="F64" i="3" s="1"/>
  <c r="H64" i="3" s="1"/>
  <c r="F32" i="3"/>
  <c r="O32" i="3"/>
  <c r="Q32" i="3" s="1"/>
  <c r="N43" i="3"/>
  <c r="Q29" i="3"/>
  <c r="O62" i="3"/>
  <c r="Q62" i="3" s="1"/>
  <c r="S62" i="3" s="1"/>
  <c r="AD62" i="3" s="1"/>
  <c r="N40" i="3"/>
  <c r="F40" i="3" s="1"/>
  <c r="H40" i="3" s="1"/>
  <c r="N30" i="3"/>
  <c r="F30" i="3" s="1"/>
  <c r="H30" i="3" s="1"/>
  <c r="O28" i="3"/>
  <c r="Q28" i="3" s="1"/>
  <c r="W28" i="3" s="1"/>
  <c r="N33" i="3"/>
  <c r="O33" i="3" s="1"/>
  <c r="O55" i="3"/>
  <c r="Q55" i="3" s="1"/>
  <c r="S55" i="3" s="1"/>
  <c r="AD55" i="3" s="1"/>
  <c r="H54" i="3"/>
  <c r="I55" i="3"/>
  <c r="N34" i="3"/>
  <c r="F34" i="3" s="1"/>
  <c r="H34" i="3" s="1"/>
  <c r="N45" i="3"/>
  <c r="N44" i="3"/>
  <c r="O44" i="3" s="1"/>
  <c r="O51" i="3"/>
  <c r="Q51" i="3" s="1"/>
  <c r="N47" i="3"/>
  <c r="O47" i="3" s="1"/>
  <c r="N49" i="3"/>
  <c r="F49" i="3" s="1"/>
  <c r="H66" i="3"/>
  <c r="N42" i="3"/>
  <c r="O42" i="3" s="1"/>
  <c r="Q42" i="3" s="1"/>
  <c r="O58" i="3"/>
  <c r="Q58" i="3" s="1"/>
  <c r="S58" i="3" s="1"/>
  <c r="AD58" i="3" s="1"/>
  <c r="N38" i="3"/>
  <c r="F38" i="3" s="1"/>
  <c r="H38" i="3" s="1"/>
  <c r="N37" i="3"/>
  <c r="O37" i="3" s="1"/>
  <c r="O66" i="3"/>
  <c r="N46" i="3"/>
  <c r="O46" i="3" s="1"/>
  <c r="Q46" i="3" s="1"/>
  <c r="I58" i="3"/>
  <c r="N41" i="3"/>
  <c r="F41" i="3" s="1"/>
  <c r="N48" i="3"/>
  <c r="F48" i="3" s="1"/>
  <c r="I62" i="3"/>
  <c r="O50" i="3"/>
  <c r="F50" i="3"/>
  <c r="H50" i="3" s="1"/>
  <c r="F56" i="3"/>
  <c r="O56" i="3"/>
  <c r="O35" i="3"/>
  <c r="Q35" i="3" s="1"/>
  <c r="I51" i="3"/>
  <c r="F53" i="3"/>
  <c r="O53" i="3"/>
  <c r="F61" i="3"/>
  <c r="O61" i="3"/>
  <c r="R29" i="3"/>
  <c r="F57" i="3"/>
  <c r="O57" i="3"/>
  <c r="O45" i="3"/>
  <c r="F45" i="3"/>
  <c r="V17" i="3"/>
  <c r="M21" i="3"/>
  <c r="E10" i="3"/>
  <c r="E17" i="3"/>
  <c r="M11" i="3"/>
  <c r="M24" i="3"/>
  <c r="V24" i="3"/>
  <c r="Z20" i="3"/>
  <c r="AG18" i="3"/>
  <c r="Z12" i="3"/>
  <c r="Z17" i="3"/>
  <c r="Z19" i="3"/>
  <c r="V7" i="3"/>
  <c r="V26" i="3"/>
  <c r="AG11" i="3"/>
  <c r="M20" i="3"/>
  <c r="E18" i="3"/>
  <c r="E8" i="3"/>
  <c r="Z24" i="3"/>
  <c r="M8" i="3"/>
  <c r="Z8" i="3"/>
  <c r="M25" i="3"/>
  <c r="Z23" i="3"/>
  <c r="V18" i="3"/>
  <c r="E16" i="3"/>
  <c r="AG23" i="3"/>
  <c r="V15" i="3"/>
  <c r="AG19" i="3"/>
  <c r="E19" i="3"/>
  <c r="E12" i="3"/>
  <c r="E24" i="3"/>
  <c r="Z10" i="3"/>
  <c r="Z15" i="3"/>
  <c r="M10" i="3"/>
  <c r="AG20" i="3"/>
  <c r="Z26" i="3"/>
  <c r="AG9" i="3"/>
  <c r="M12" i="3"/>
  <c r="M14" i="3"/>
  <c r="V14" i="3"/>
  <c r="V11" i="3"/>
  <c r="M7" i="3"/>
  <c r="M26" i="3"/>
  <c r="M9" i="3"/>
  <c r="E26" i="3"/>
  <c r="V13" i="3"/>
  <c r="M13" i="3"/>
  <c r="M22" i="3"/>
  <c r="M18" i="3"/>
  <c r="N18" i="3" s="1"/>
  <c r="V19" i="3"/>
  <c r="AG25" i="3"/>
  <c r="AG21" i="3"/>
  <c r="M23" i="3"/>
  <c r="AG12" i="3"/>
  <c r="E13" i="3"/>
  <c r="M16" i="3"/>
  <c r="Z25" i="3"/>
  <c r="V21" i="3"/>
  <c r="AG24" i="3"/>
  <c r="AG8" i="3"/>
  <c r="AG7" i="3"/>
  <c r="Z11" i="3"/>
  <c r="G11" i="3"/>
  <c r="E7" i="3"/>
  <c r="Z16" i="3"/>
  <c r="E22" i="3"/>
  <c r="M19" i="3"/>
  <c r="Z18" i="3"/>
  <c r="V12" i="3"/>
  <c r="E15" i="3"/>
  <c r="M17" i="3"/>
  <c r="V20" i="3"/>
  <c r="Z13" i="3"/>
  <c r="AG26" i="3"/>
  <c r="E21" i="3"/>
  <c r="V22" i="3"/>
  <c r="AG17" i="3"/>
  <c r="V25" i="3"/>
  <c r="AG22" i="3"/>
  <c r="AG16" i="3"/>
  <c r="V10" i="3"/>
  <c r="E14" i="3"/>
  <c r="Z7" i="3"/>
  <c r="E23" i="3"/>
  <c r="AG10" i="3"/>
  <c r="E20" i="3"/>
  <c r="E11" i="3"/>
  <c r="E25" i="3"/>
  <c r="AG13" i="3"/>
  <c r="Z14" i="3"/>
  <c r="Z9" i="3"/>
  <c r="Z22" i="3"/>
  <c r="V23" i="3"/>
  <c r="AG15" i="3"/>
  <c r="AG14" i="3"/>
  <c r="E9" i="3"/>
  <c r="V16" i="3"/>
  <c r="Z21" i="3"/>
  <c r="M15" i="3"/>
  <c r="F59" i="3" l="1"/>
  <c r="O65" i="3"/>
  <c r="AA29" i="3"/>
  <c r="O63" i="3"/>
  <c r="O30" i="3"/>
  <c r="Q30" i="3" s="1"/>
  <c r="W30" i="3" s="1"/>
  <c r="AA27" i="3"/>
  <c r="I30" i="3"/>
  <c r="T30" i="3" s="1"/>
  <c r="S27" i="3"/>
  <c r="AD27" i="3" s="1"/>
  <c r="O60" i="3"/>
  <c r="R60" i="3" s="1"/>
  <c r="O39" i="3"/>
  <c r="Q39" i="3" s="1"/>
  <c r="I31" i="3"/>
  <c r="R62" i="3"/>
  <c r="U62" i="3" s="1"/>
  <c r="X62" i="3" s="1"/>
  <c r="R27" i="3"/>
  <c r="T27" i="3" s="1"/>
  <c r="AC27" i="3" s="1"/>
  <c r="R30" i="3"/>
  <c r="O52" i="3"/>
  <c r="R52" i="3" s="1"/>
  <c r="O54" i="3"/>
  <c r="Q54" i="3" s="1"/>
  <c r="AA54" i="3" s="1"/>
  <c r="I36" i="3"/>
  <c r="AA62" i="3"/>
  <c r="F44" i="3"/>
  <c r="H44" i="3" s="1"/>
  <c r="F46" i="3"/>
  <c r="H46" i="3" s="1"/>
  <c r="S46" i="3" s="1"/>
  <c r="AD46" i="3" s="1"/>
  <c r="W62" i="3"/>
  <c r="O31" i="3"/>
  <c r="F33" i="3"/>
  <c r="H33" i="3" s="1"/>
  <c r="O36" i="3"/>
  <c r="Q36" i="3" s="1"/>
  <c r="AA36" i="3" s="1"/>
  <c r="R32" i="3"/>
  <c r="AA28" i="3"/>
  <c r="F42" i="3"/>
  <c r="H42" i="3" s="1"/>
  <c r="S42" i="3" s="1"/>
  <c r="AD42" i="3" s="1"/>
  <c r="R28" i="3"/>
  <c r="U28" i="3" s="1"/>
  <c r="X28" i="3" s="1"/>
  <c r="O41" i="3"/>
  <c r="Q41" i="3" s="1"/>
  <c r="S28" i="3"/>
  <c r="AD28" i="3" s="1"/>
  <c r="O64" i="3"/>
  <c r="R64" i="3" s="1"/>
  <c r="S54" i="3"/>
  <c r="AD54" i="3" s="1"/>
  <c r="F37" i="3"/>
  <c r="I37" i="3" s="1"/>
  <c r="W29" i="3"/>
  <c r="I40" i="3"/>
  <c r="F43" i="3"/>
  <c r="O43" i="3"/>
  <c r="O40" i="3"/>
  <c r="Q40" i="3" s="1"/>
  <c r="AA40" i="3" s="1"/>
  <c r="H32" i="3"/>
  <c r="I32" i="3"/>
  <c r="R55" i="3"/>
  <c r="T55" i="3" s="1"/>
  <c r="AA55" i="3"/>
  <c r="W55" i="3"/>
  <c r="O34" i="3"/>
  <c r="Q34" i="3" s="1"/>
  <c r="W34" i="3" s="1"/>
  <c r="O49" i="3"/>
  <c r="R49" i="3" s="1"/>
  <c r="F47" i="3"/>
  <c r="H47" i="3" s="1"/>
  <c r="I60" i="3"/>
  <c r="U60" i="3" s="1"/>
  <c r="AA58" i="3"/>
  <c r="O38" i="3"/>
  <c r="Q38" i="3" s="1"/>
  <c r="S38" i="3" s="1"/>
  <c r="AD38" i="3" s="1"/>
  <c r="I64" i="3"/>
  <c r="I34" i="3"/>
  <c r="R51" i="3"/>
  <c r="T51" i="3" s="1"/>
  <c r="AC51" i="3" s="1"/>
  <c r="T62" i="3"/>
  <c r="I38" i="3"/>
  <c r="R58" i="3"/>
  <c r="T58" i="3" s="1"/>
  <c r="I50" i="3"/>
  <c r="O48" i="3"/>
  <c r="R48" i="3" s="1"/>
  <c r="R35" i="3"/>
  <c r="Q66" i="3"/>
  <c r="R66" i="3"/>
  <c r="W58" i="3"/>
  <c r="Q53" i="3"/>
  <c r="R53" i="3"/>
  <c r="H56" i="3"/>
  <c r="I56" i="3"/>
  <c r="H45" i="3"/>
  <c r="I45" i="3"/>
  <c r="Q57" i="3"/>
  <c r="R57" i="3"/>
  <c r="H53" i="3"/>
  <c r="I53" i="3"/>
  <c r="H52" i="3"/>
  <c r="I52" i="3"/>
  <c r="Q61" i="3"/>
  <c r="R61" i="3"/>
  <c r="H39" i="3"/>
  <c r="I39" i="3"/>
  <c r="H49" i="3"/>
  <c r="I49" i="3"/>
  <c r="S30" i="3"/>
  <c r="AD30" i="3" s="1"/>
  <c r="AA30" i="3"/>
  <c r="Q59" i="3"/>
  <c r="R59" i="3"/>
  <c r="Q33" i="3"/>
  <c r="R33" i="3"/>
  <c r="H61" i="3"/>
  <c r="I61" i="3"/>
  <c r="H41" i="3"/>
  <c r="I41" i="3"/>
  <c r="R42" i="3"/>
  <c r="H59" i="3"/>
  <c r="I59" i="3"/>
  <c r="Q65" i="3"/>
  <c r="R65" i="3"/>
  <c r="Q44" i="3"/>
  <c r="R44" i="3"/>
  <c r="H63" i="3"/>
  <c r="I63" i="3"/>
  <c r="Q45" i="3"/>
  <c r="R45" i="3"/>
  <c r="T45" i="3" s="1"/>
  <c r="H57" i="3"/>
  <c r="I57" i="3"/>
  <c r="R39" i="3"/>
  <c r="Q47" i="3"/>
  <c r="R47" i="3"/>
  <c r="S51" i="3"/>
  <c r="AD51" i="3" s="1"/>
  <c r="AA51" i="3"/>
  <c r="W51" i="3"/>
  <c r="Q50" i="3"/>
  <c r="S50" i="3" s="1"/>
  <c r="AD50" i="3" s="1"/>
  <c r="R50" i="3"/>
  <c r="H65" i="3"/>
  <c r="I65" i="3"/>
  <c r="R46" i="3"/>
  <c r="T29" i="3"/>
  <c r="U29" i="3"/>
  <c r="X29" i="3" s="1"/>
  <c r="H48" i="3"/>
  <c r="I48" i="3"/>
  <c r="Q63" i="3"/>
  <c r="R63" i="3"/>
  <c r="H35" i="3"/>
  <c r="I35" i="3"/>
  <c r="Q56" i="3"/>
  <c r="R56" i="3"/>
  <c r="Q37" i="3"/>
  <c r="R37" i="3"/>
  <c r="N21" i="3"/>
  <c r="O21" i="3" s="1"/>
  <c r="N14" i="3"/>
  <c r="F14" i="3" s="1"/>
  <c r="N10" i="3"/>
  <c r="O10" i="3" s="1"/>
  <c r="N17" i="3"/>
  <c r="F17" i="3" s="1"/>
  <c r="N11" i="3"/>
  <c r="O11" i="3" s="1"/>
  <c r="Q11" i="3" s="1"/>
  <c r="N24" i="3"/>
  <c r="F24" i="3" s="1"/>
  <c r="H24" i="3" s="1"/>
  <c r="N15" i="3"/>
  <c r="F15" i="3" s="1"/>
  <c r="N20" i="3"/>
  <c r="F20" i="3" s="1"/>
  <c r="H20" i="3" s="1"/>
  <c r="N8" i="3"/>
  <c r="O8" i="3" s="1"/>
  <c r="N23" i="3"/>
  <c r="O23" i="3" s="1"/>
  <c r="N25" i="3"/>
  <c r="O25" i="3" s="1"/>
  <c r="N12" i="3"/>
  <c r="F12" i="3" s="1"/>
  <c r="I12" i="3" s="1"/>
  <c r="N16" i="3"/>
  <c r="F16" i="3" s="1"/>
  <c r="I16" i="3" s="1"/>
  <c r="N19" i="3"/>
  <c r="F19" i="3" s="1"/>
  <c r="N9" i="3"/>
  <c r="O9" i="3" s="1"/>
  <c r="N26" i="3"/>
  <c r="F26" i="3" s="1"/>
  <c r="I26" i="3" s="1"/>
  <c r="N7" i="3"/>
  <c r="F7" i="3" s="1"/>
  <c r="N13" i="3"/>
  <c r="F13" i="3" s="1"/>
  <c r="N22" i="3"/>
  <c r="F22" i="3" s="1"/>
  <c r="O18" i="3"/>
  <c r="F18" i="3"/>
  <c r="W54" i="3" l="1"/>
  <c r="Q49" i="3"/>
  <c r="Q52" i="3"/>
  <c r="U30" i="3"/>
  <c r="X30" i="3" s="1"/>
  <c r="W36" i="3"/>
  <c r="I33" i="3"/>
  <c r="T33" i="3" s="1"/>
  <c r="Y33" i="3" s="1"/>
  <c r="AB33" i="3" s="1"/>
  <c r="S36" i="3"/>
  <c r="AD36" i="3" s="1"/>
  <c r="R36" i="3"/>
  <c r="T36" i="3" s="1"/>
  <c r="AC36" i="3" s="1"/>
  <c r="AE36" i="3" s="1"/>
  <c r="AE27" i="3"/>
  <c r="W44" i="3"/>
  <c r="U55" i="3"/>
  <c r="X55" i="3" s="1"/>
  <c r="I42" i="3"/>
  <c r="U42" i="3" s="1"/>
  <c r="X42" i="3" s="1"/>
  <c r="H37" i="3"/>
  <c r="AA37" i="3" s="1"/>
  <c r="AA42" i="3"/>
  <c r="U27" i="3"/>
  <c r="X27" i="3" s="1"/>
  <c r="AF27" i="3" s="1"/>
  <c r="J38" i="1" s="1"/>
  <c r="K38" i="1" s="1"/>
  <c r="W42" i="3"/>
  <c r="U32" i="3"/>
  <c r="W46" i="3"/>
  <c r="Y27" i="3"/>
  <c r="AB27" i="3" s="1"/>
  <c r="U35" i="3"/>
  <c r="X35" i="3" s="1"/>
  <c r="AA46" i="3"/>
  <c r="I44" i="3"/>
  <c r="U44" i="3" s="1"/>
  <c r="Q60" i="3"/>
  <c r="S60" i="3" s="1"/>
  <c r="AD60" i="3" s="1"/>
  <c r="I46" i="3"/>
  <c r="U46" i="3" s="1"/>
  <c r="X46" i="3" s="1"/>
  <c r="R54" i="3"/>
  <c r="T54" i="3" s="1"/>
  <c r="U65" i="3"/>
  <c r="R31" i="3"/>
  <c r="Q31" i="3"/>
  <c r="T32" i="3"/>
  <c r="AC32" i="3" s="1"/>
  <c r="R41" i="3"/>
  <c r="T41" i="3" s="1"/>
  <c r="T60" i="3"/>
  <c r="I47" i="3"/>
  <c r="U47" i="3" s="1"/>
  <c r="X47" i="3" s="1"/>
  <c r="S40" i="3"/>
  <c r="AD40" i="3" s="1"/>
  <c r="U64" i="3"/>
  <c r="W40" i="3"/>
  <c r="T28" i="3"/>
  <c r="Y28" i="3" s="1"/>
  <c r="AB28" i="3" s="1"/>
  <c r="S34" i="3"/>
  <c r="AD34" i="3" s="1"/>
  <c r="Q64" i="3"/>
  <c r="S64" i="3" s="1"/>
  <c r="AD64" i="3" s="1"/>
  <c r="AA34" i="3"/>
  <c r="Q43" i="3"/>
  <c r="R43" i="3"/>
  <c r="R34" i="3"/>
  <c r="T34" i="3" s="1"/>
  <c r="AC34" i="3" s="1"/>
  <c r="U51" i="3"/>
  <c r="X51" i="3" s="1"/>
  <c r="H43" i="3"/>
  <c r="I43" i="3"/>
  <c r="R40" i="3"/>
  <c r="AA50" i="3"/>
  <c r="T63" i="3"/>
  <c r="AC63" i="3" s="1"/>
  <c r="U61" i="3"/>
  <c r="X61" i="3" s="1"/>
  <c r="X32" i="3"/>
  <c r="AA32" i="3"/>
  <c r="S32" i="3"/>
  <c r="AD32" i="3" s="1"/>
  <c r="W32" i="3"/>
  <c r="Y51" i="3"/>
  <c r="AB51" i="3" s="1"/>
  <c r="W47" i="3"/>
  <c r="W38" i="3"/>
  <c r="T64" i="3"/>
  <c r="Y64" i="3" s="1"/>
  <c r="AA38" i="3"/>
  <c r="T57" i="3"/>
  <c r="AC57" i="3" s="1"/>
  <c r="T42" i="3"/>
  <c r="Y42" i="3" s="1"/>
  <c r="AB42" i="3" s="1"/>
  <c r="U59" i="3"/>
  <c r="T48" i="3"/>
  <c r="AC48" i="3" s="1"/>
  <c r="AE51" i="3"/>
  <c r="U50" i="3"/>
  <c r="X50" i="3" s="1"/>
  <c r="U37" i="3"/>
  <c r="R38" i="3"/>
  <c r="U58" i="3"/>
  <c r="X58" i="3" s="1"/>
  <c r="Q48" i="3"/>
  <c r="W48" i="3" s="1"/>
  <c r="T53" i="3"/>
  <c r="AC53" i="3" s="1"/>
  <c r="T66" i="3"/>
  <c r="U66" i="3"/>
  <c r="X66" i="3" s="1"/>
  <c r="T52" i="3"/>
  <c r="AC52" i="3" s="1"/>
  <c r="W66" i="3"/>
  <c r="S66" i="3"/>
  <c r="AD66" i="3" s="1"/>
  <c r="AA66" i="3"/>
  <c r="T39" i="3"/>
  <c r="AC39" i="3" s="1"/>
  <c r="T50" i="3"/>
  <c r="AC50" i="3" s="1"/>
  <c r="AE50" i="3" s="1"/>
  <c r="U49" i="3"/>
  <c r="X49" i="3" s="1"/>
  <c r="Y62" i="3"/>
  <c r="AB62" i="3" s="1"/>
  <c r="AC62" i="3"/>
  <c r="AE62" i="3" s="1"/>
  <c r="U56" i="3"/>
  <c r="X56" i="3" s="1"/>
  <c r="S56" i="3"/>
  <c r="AD56" i="3" s="1"/>
  <c r="AA56" i="3"/>
  <c r="W56" i="3"/>
  <c r="AC55" i="3"/>
  <c r="AE55" i="3" s="1"/>
  <c r="Y55" i="3"/>
  <c r="AB55" i="3" s="1"/>
  <c r="U57" i="3"/>
  <c r="X57" i="3" s="1"/>
  <c r="AC45" i="3"/>
  <c r="Y45" i="3"/>
  <c r="AB45" i="3" s="1"/>
  <c r="T44" i="3"/>
  <c r="AA59" i="3"/>
  <c r="S59" i="3"/>
  <c r="AD59" i="3" s="1"/>
  <c r="W59" i="3"/>
  <c r="S39" i="3"/>
  <c r="AD39" i="3" s="1"/>
  <c r="AA39" i="3"/>
  <c r="W39" i="3"/>
  <c r="AA52" i="3"/>
  <c r="S52" i="3"/>
  <c r="AD52" i="3" s="1"/>
  <c r="W52" i="3"/>
  <c r="U45" i="3"/>
  <c r="X45" i="3" s="1"/>
  <c r="T37" i="3"/>
  <c r="S35" i="3"/>
  <c r="AD35" i="3" s="1"/>
  <c r="AA35" i="3"/>
  <c r="W35" i="3"/>
  <c r="AC58" i="3"/>
  <c r="AE58" i="3" s="1"/>
  <c r="Y58" i="3"/>
  <c r="AB58" i="3" s="1"/>
  <c r="Y60" i="3"/>
  <c r="AC60" i="3"/>
  <c r="W57" i="3"/>
  <c r="AA57" i="3"/>
  <c r="S57" i="3"/>
  <c r="AD57" i="3" s="1"/>
  <c r="X44" i="3"/>
  <c r="T61" i="3"/>
  <c r="U33" i="3"/>
  <c r="X33" i="3" s="1"/>
  <c r="S45" i="3"/>
  <c r="AD45" i="3" s="1"/>
  <c r="AA45" i="3"/>
  <c r="W45" i="3"/>
  <c r="U63" i="3"/>
  <c r="X63" i="3" s="1"/>
  <c r="S49" i="3"/>
  <c r="AD49" i="3" s="1"/>
  <c r="AA49" i="3"/>
  <c r="W49" i="3"/>
  <c r="S37" i="3"/>
  <c r="AD37" i="3" s="1"/>
  <c r="U39" i="3"/>
  <c r="X39" i="3" s="1"/>
  <c r="T35" i="3"/>
  <c r="AA47" i="3"/>
  <c r="T65" i="3"/>
  <c r="T56" i="3"/>
  <c r="S47" i="3"/>
  <c r="AD47" i="3" s="1"/>
  <c r="X65" i="3"/>
  <c r="S41" i="3"/>
  <c r="AD41" i="3" s="1"/>
  <c r="AA41" i="3"/>
  <c r="W41" i="3"/>
  <c r="X59" i="3"/>
  <c r="AA44" i="3"/>
  <c r="W61" i="3"/>
  <c r="AA61" i="3"/>
  <c r="S61" i="3"/>
  <c r="AD61" i="3" s="1"/>
  <c r="W53" i="3"/>
  <c r="AA53" i="3"/>
  <c r="S53" i="3"/>
  <c r="AD53" i="3" s="1"/>
  <c r="U48" i="3"/>
  <c r="AA63" i="3"/>
  <c r="S63" i="3"/>
  <c r="AD63" i="3" s="1"/>
  <c r="W63" i="3"/>
  <c r="AC30" i="3"/>
  <c r="AE30" i="3" s="1"/>
  <c r="Y30" i="3"/>
  <c r="AB30" i="3" s="1"/>
  <c r="U52" i="3"/>
  <c r="X52" i="3" s="1"/>
  <c r="W65" i="3"/>
  <c r="AA65" i="3"/>
  <c r="S65" i="3"/>
  <c r="AD65" i="3" s="1"/>
  <c r="T59" i="3"/>
  <c r="S33" i="3"/>
  <c r="AD33" i="3" s="1"/>
  <c r="AA33" i="3"/>
  <c r="W33" i="3"/>
  <c r="AC29" i="3"/>
  <c r="AE29" i="3" s="1"/>
  <c r="Y29" i="3"/>
  <c r="AB29" i="3" s="1"/>
  <c r="W50" i="3"/>
  <c r="T49" i="3"/>
  <c r="U53" i="3"/>
  <c r="X53" i="3" s="1"/>
  <c r="S44" i="3"/>
  <c r="AD44" i="3" s="1"/>
  <c r="R11" i="3"/>
  <c r="O14" i="3"/>
  <c r="Q14" i="3" s="1"/>
  <c r="F21" i="3"/>
  <c r="H21" i="3" s="1"/>
  <c r="I24" i="3"/>
  <c r="F10" i="3"/>
  <c r="H10" i="3" s="1"/>
  <c r="F11" i="3"/>
  <c r="I11" i="3" s="1"/>
  <c r="O17" i="3"/>
  <c r="Q17" i="3" s="1"/>
  <c r="O15" i="3"/>
  <c r="Q15" i="3" s="1"/>
  <c r="O20" i="3"/>
  <c r="Q20" i="3" s="1"/>
  <c r="W20" i="3" s="1"/>
  <c r="I20" i="3"/>
  <c r="O24" i="3"/>
  <c r="F8" i="3"/>
  <c r="H8" i="3" s="1"/>
  <c r="Q8" i="3"/>
  <c r="R8" i="3"/>
  <c r="F9" i="3"/>
  <c r="H9" i="3" s="1"/>
  <c r="F23" i="3"/>
  <c r="H23" i="3" s="1"/>
  <c r="F25" i="3"/>
  <c r="H25" i="3" s="1"/>
  <c r="O19" i="3"/>
  <c r="Q19" i="3" s="1"/>
  <c r="H16" i="3"/>
  <c r="H12" i="3"/>
  <c r="O12" i="3"/>
  <c r="O7" i="3"/>
  <c r="Q7" i="3" s="1"/>
  <c r="O16" i="3"/>
  <c r="Q16" i="3" s="1"/>
  <c r="O26" i="3"/>
  <c r="Q26" i="3" s="1"/>
  <c r="O13" i="3"/>
  <c r="Q13" i="3" s="1"/>
  <c r="H26" i="3"/>
  <c r="O22" i="3"/>
  <c r="R22" i="3" s="1"/>
  <c r="H22" i="3"/>
  <c r="I22" i="3"/>
  <c r="I21" i="3"/>
  <c r="R25" i="3"/>
  <c r="Q25" i="3"/>
  <c r="Q21" i="3"/>
  <c r="R21" i="3"/>
  <c r="I19" i="3"/>
  <c r="H19" i="3"/>
  <c r="H13" i="3"/>
  <c r="I13" i="3"/>
  <c r="Q23" i="3"/>
  <c r="R23" i="3"/>
  <c r="R18" i="3"/>
  <c r="Q18" i="3"/>
  <c r="H15" i="3"/>
  <c r="I15" i="3"/>
  <c r="I10" i="3"/>
  <c r="H17" i="3"/>
  <c r="I17" i="3"/>
  <c r="H14" i="3"/>
  <c r="I14" i="3"/>
  <c r="Q10" i="3"/>
  <c r="R10" i="3"/>
  <c r="H7" i="3"/>
  <c r="I7" i="3"/>
  <c r="I18" i="3"/>
  <c r="H18" i="3"/>
  <c r="Q9" i="3"/>
  <c r="R9" i="3"/>
  <c r="U36" i="3" l="1"/>
  <c r="X36" i="3" s="1"/>
  <c r="AA48" i="3"/>
  <c r="T47" i="3"/>
  <c r="AC47" i="3" s="1"/>
  <c r="X37" i="3"/>
  <c r="AB64" i="3"/>
  <c r="T43" i="3"/>
  <c r="AC43" i="3" s="1"/>
  <c r="W37" i="3"/>
  <c r="Y36" i="3"/>
  <c r="AB36" i="3" s="1"/>
  <c r="AF36" i="3" s="1"/>
  <c r="J47" i="1" s="1"/>
  <c r="X64" i="3"/>
  <c r="AA64" i="3"/>
  <c r="AE32" i="3"/>
  <c r="Y57" i="3"/>
  <c r="AB57" i="3" s="1"/>
  <c r="AE60" i="3"/>
  <c r="X60" i="3"/>
  <c r="AB60" i="3"/>
  <c r="AA60" i="3"/>
  <c r="AC54" i="3"/>
  <c r="AE54" i="3" s="1"/>
  <c r="Y54" i="3"/>
  <c r="AB54" i="3" s="1"/>
  <c r="T46" i="3"/>
  <c r="S48" i="3"/>
  <c r="AD48" i="3" s="1"/>
  <c r="AE48" i="3" s="1"/>
  <c r="U54" i="3"/>
  <c r="X54" i="3" s="1"/>
  <c r="Y48" i="3"/>
  <c r="AB48" i="3" s="1"/>
  <c r="W60" i="3"/>
  <c r="Y41" i="3"/>
  <c r="AB41" i="3" s="1"/>
  <c r="AC41" i="3"/>
  <c r="AE41" i="3" s="1"/>
  <c r="U31" i="3"/>
  <c r="X31" i="3" s="1"/>
  <c r="T31" i="3"/>
  <c r="Y32" i="3"/>
  <c r="AB32" i="3" s="1"/>
  <c r="AF32" i="3" s="1"/>
  <c r="J43" i="1" s="1"/>
  <c r="U41" i="3"/>
  <c r="X41" i="3" s="1"/>
  <c r="AE34" i="3"/>
  <c r="S31" i="3"/>
  <c r="AD31" i="3" s="1"/>
  <c r="AA31" i="3"/>
  <c r="W31" i="3"/>
  <c r="AC33" i="3"/>
  <c r="AE33" i="3" s="1"/>
  <c r="AF33" i="3" s="1"/>
  <c r="J44" i="1" s="1"/>
  <c r="Y63" i="3"/>
  <c r="AB63" i="3" s="1"/>
  <c r="AC28" i="3"/>
  <c r="AE28" i="3" s="1"/>
  <c r="AF28" i="3" s="1"/>
  <c r="J39" i="1" s="1"/>
  <c r="L39" i="1" s="1"/>
  <c r="AF29" i="3"/>
  <c r="J40" i="1" s="1"/>
  <c r="K40" i="1" s="1"/>
  <c r="Y52" i="3"/>
  <c r="AB52" i="3" s="1"/>
  <c r="W64" i="3"/>
  <c r="S43" i="3"/>
  <c r="AD43" i="3" s="1"/>
  <c r="AA43" i="3"/>
  <c r="W43" i="3"/>
  <c r="U11" i="3"/>
  <c r="Y39" i="3"/>
  <c r="AB39" i="3" s="1"/>
  <c r="U34" i="3"/>
  <c r="X34" i="3" s="1"/>
  <c r="R14" i="3"/>
  <c r="U14" i="3" s="1"/>
  <c r="X14" i="3" s="1"/>
  <c r="Y34" i="3"/>
  <c r="AB34" i="3" s="1"/>
  <c r="L38" i="1"/>
  <c r="T40" i="3"/>
  <c r="U40" i="3"/>
  <c r="X40" i="3" s="1"/>
  <c r="X48" i="3"/>
  <c r="Y47" i="3"/>
  <c r="AB47" i="3" s="1"/>
  <c r="AF51" i="3"/>
  <c r="J62" i="1" s="1"/>
  <c r="K62" i="1" s="1"/>
  <c r="U43" i="3"/>
  <c r="X43" i="3" s="1"/>
  <c r="AC64" i="3"/>
  <c r="AE64" i="3" s="1"/>
  <c r="Y50" i="3"/>
  <c r="AB50" i="3" s="1"/>
  <c r="AF50" i="3" s="1"/>
  <c r="J61" i="1" s="1"/>
  <c r="AC42" i="3"/>
  <c r="AE42" i="3" s="1"/>
  <c r="AF42" i="3" s="1"/>
  <c r="J53" i="1" s="1"/>
  <c r="AF58" i="3"/>
  <c r="J69" i="1" s="1"/>
  <c r="AF55" i="3"/>
  <c r="J66" i="1" s="1"/>
  <c r="AF30" i="3"/>
  <c r="J41" i="1" s="1"/>
  <c r="AF62" i="3"/>
  <c r="J73" i="1" s="1"/>
  <c r="AE52" i="3"/>
  <c r="T38" i="3"/>
  <c r="U38" i="3"/>
  <c r="X38" i="3" s="1"/>
  <c r="Y53" i="3"/>
  <c r="AB53" i="3" s="1"/>
  <c r="AC66" i="3"/>
  <c r="AE66" i="3" s="1"/>
  <c r="Y66" i="3"/>
  <c r="AB66" i="3" s="1"/>
  <c r="AE57" i="3"/>
  <c r="AF57" i="3" s="1"/>
  <c r="J68" i="1" s="1"/>
  <c r="AE47" i="3"/>
  <c r="AC49" i="3"/>
  <c r="AE49" i="3" s="1"/>
  <c r="Y49" i="3"/>
  <c r="AB49" i="3" s="1"/>
  <c r="AE45" i="3"/>
  <c r="AF45" i="3" s="1"/>
  <c r="J56" i="1" s="1"/>
  <c r="Y61" i="3"/>
  <c r="AB61" i="3" s="1"/>
  <c r="AC61" i="3"/>
  <c r="AE61" i="3" s="1"/>
  <c r="AC37" i="3"/>
  <c r="AE37" i="3" s="1"/>
  <c r="Y37" i="3"/>
  <c r="AB37" i="3" s="1"/>
  <c r="AC44" i="3"/>
  <c r="AE44" i="3" s="1"/>
  <c r="Y44" i="3"/>
  <c r="AB44" i="3" s="1"/>
  <c r="Y56" i="3"/>
  <c r="AB56" i="3" s="1"/>
  <c r="AC56" i="3"/>
  <c r="AE56" i="3" s="1"/>
  <c r="AE39" i="3"/>
  <c r="AE53" i="3"/>
  <c r="AC46" i="3"/>
  <c r="AE46" i="3" s="1"/>
  <c r="Y46" i="3"/>
  <c r="AB46" i="3" s="1"/>
  <c r="AC59" i="3"/>
  <c r="AE59" i="3" s="1"/>
  <c r="Y59" i="3"/>
  <c r="AB59" i="3" s="1"/>
  <c r="Y65" i="3"/>
  <c r="AB65" i="3" s="1"/>
  <c r="AC65" i="3"/>
  <c r="AE65" i="3" s="1"/>
  <c r="AC35" i="3"/>
  <c r="AE35" i="3" s="1"/>
  <c r="Y35" i="3"/>
  <c r="AB35" i="3" s="1"/>
  <c r="AE63" i="3"/>
  <c r="T11" i="3"/>
  <c r="Y11" i="3" s="1"/>
  <c r="R17" i="3"/>
  <c r="T17" i="3" s="1"/>
  <c r="AC17" i="3" s="1"/>
  <c r="I23" i="3"/>
  <c r="U23" i="3" s="1"/>
  <c r="X23" i="3" s="1"/>
  <c r="W16" i="3"/>
  <c r="R15" i="3"/>
  <c r="U15" i="3" s="1"/>
  <c r="X15" i="3" s="1"/>
  <c r="R20" i="3"/>
  <c r="U20" i="3" s="1"/>
  <c r="X20" i="3" s="1"/>
  <c r="I9" i="3"/>
  <c r="U9" i="3" s="1"/>
  <c r="X9" i="3" s="1"/>
  <c r="AA8" i="3"/>
  <c r="H11" i="3"/>
  <c r="S11" i="3" s="1"/>
  <c r="AD11" i="3" s="1"/>
  <c r="AA20" i="3"/>
  <c r="S20" i="3"/>
  <c r="AD20" i="3" s="1"/>
  <c r="S16" i="3"/>
  <c r="AD16" i="3" s="1"/>
  <c r="S8" i="3"/>
  <c r="AD8" i="3" s="1"/>
  <c r="W8" i="3"/>
  <c r="R13" i="3"/>
  <c r="T13" i="3" s="1"/>
  <c r="I8" i="3"/>
  <c r="U8" i="3" s="1"/>
  <c r="X8" i="3" s="1"/>
  <c r="R24" i="3"/>
  <c r="Q24" i="3"/>
  <c r="AA16" i="3"/>
  <c r="R19" i="3"/>
  <c r="T19" i="3" s="1"/>
  <c r="R7" i="3"/>
  <c r="T7" i="3" s="1"/>
  <c r="R16" i="3"/>
  <c r="U16" i="3" s="1"/>
  <c r="X16" i="3" s="1"/>
  <c r="I25" i="3"/>
  <c r="U25" i="3" s="1"/>
  <c r="X25" i="3" s="1"/>
  <c r="R26" i="3"/>
  <c r="T26" i="3" s="1"/>
  <c r="AA26" i="3"/>
  <c r="R12" i="3"/>
  <c r="Q12" i="3"/>
  <c r="W26" i="3"/>
  <c r="S26" i="3"/>
  <c r="AD26" i="3" s="1"/>
  <c r="Q22" i="3"/>
  <c r="AA22" i="3" s="1"/>
  <c r="T22" i="3"/>
  <c r="Y22" i="3" s="1"/>
  <c r="T21" i="3"/>
  <c r="Y21" i="3" s="1"/>
  <c r="AB21" i="3" s="1"/>
  <c r="S13" i="3"/>
  <c r="AD13" i="3" s="1"/>
  <c r="W13" i="3"/>
  <c r="AA13" i="3"/>
  <c r="U21" i="3"/>
  <c r="X21" i="3" s="1"/>
  <c r="U22" i="3"/>
  <c r="T10" i="3"/>
  <c r="Y10" i="3" s="1"/>
  <c r="AB10" i="3" s="1"/>
  <c r="AA21" i="3"/>
  <c r="S21" i="3"/>
  <c r="AD21" i="3" s="1"/>
  <c r="W21" i="3"/>
  <c r="S25" i="3"/>
  <c r="AD25" i="3" s="1"/>
  <c r="W25" i="3"/>
  <c r="AA25" i="3"/>
  <c r="T18" i="3"/>
  <c r="Y18" i="3" s="1"/>
  <c r="AB18" i="3" s="1"/>
  <c r="S19" i="3"/>
  <c r="AD19" i="3" s="1"/>
  <c r="W19" i="3"/>
  <c r="AA19" i="3"/>
  <c r="W10" i="3"/>
  <c r="AA10" i="3"/>
  <c r="S10" i="3"/>
  <c r="AD10" i="3" s="1"/>
  <c r="S9" i="3"/>
  <c r="AD9" i="3" s="1"/>
  <c r="AA9" i="3"/>
  <c r="W9" i="3"/>
  <c r="W17" i="3"/>
  <c r="S17" i="3"/>
  <c r="AD17" i="3" s="1"/>
  <c r="AA17" i="3"/>
  <c r="U10" i="3"/>
  <c r="X10" i="3" s="1"/>
  <c r="U18" i="3"/>
  <c r="X18" i="3" s="1"/>
  <c r="S7" i="3"/>
  <c r="AD7" i="3" s="1"/>
  <c r="AA7" i="3"/>
  <c r="W7" i="3"/>
  <c r="T14" i="3"/>
  <c r="W14" i="3"/>
  <c r="AA14" i="3"/>
  <c r="S14" i="3"/>
  <c r="AD14" i="3" s="1"/>
  <c r="AA18" i="3"/>
  <c r="S18" i="3"/>
  <c r="AD18" i="3" s="1"/>
  <c r="W18" i="3"/>
  <c r="W23" i="3"/>
  <c r="S23" i="3"/>
  <c r="AD23" i="3" s="1"/>
  <c r="AA23" i="3"/>
  <c r="S15" i="3"/>
  <c r="AD15" i="3" s="1"/>
  <c r="W15" i="3"/>
  <c r="AA15" i="3"/>
  <c r="Y43" i="3" l="1"/>
  <c r="AB43" i="3" s="1"/>
  <c r="AE43" i="3"/>
  <c r="AF60" i="3"/>
  <c r="J71" i="1" s="1"/>
  <c r="K71" i="1" s="1"/>
  <c r="AF54" i="3"/>
  <c r="J65" i="1" s="1"/>
  <c r="K65" i="1" s="1"/>
  <c r="AF52" i="3"/>
  <c r="J63" i="1" s="1"/>
  <c r="L63" i="1" s="1"/>
  <c r="L65" i="1"/>
  <c r="K43" i="1"/>
  <c r="L43" i="1"/>
  <c r="K39" i="1"/>
  <c r="Y31" i="3"/>
  <c r="AB31" i="3" s="1"/>
  <c r="AC31" i="3"/>
  <c r="AE31" i="3" s="1"/>
  <c r="AF41" i="3"/>
  <c r="J52" i="1" s="1"/>
  <c r="L52" i="1" s="1"/>
  <c r="AF34" i="3"/>
  <c r="J45" i="1" s="1"/>
  <c r="L45" i="1" s="1"/>
  <c r="AF63" i="3"/>
  <c r="J74" i="1" s="1"/>
  <c r="K74" i="1" s="1"/>
  <c r="AF46" i="3"/>
  <c r="J57" i="1" s="1"/>
  <c r="L57" i="1" s="1"/>
  <c r="L62" i="1"/>
  <c r="L40" i="1"/>
  <c r="AF64" i="3"/>
  <c r="J75" i="1" s="1"/>
  <c r="K75" i="1" s="1"/>
  <c r="AF65" i="3"/>
  <c r="J76" i="1" s="1"/>
  <c r="K76" i="1" s="1"/>
  <c r="AF48" i="3"/>
  <c r="J59" i="1" s="1"/>
  <c r="K59" i="1" s="1"/>
  <c r="AC40" i="3"/>
  <c r="AE40" i="3" s="1"/>
  <c r="Y40" i="3"/>
  <c r="AB40" i="3" s="1"/>
  <c r="AF40" i="3" s="1"/>
  <c r="J51" i="1" s="1"/>
  <c r="AF43" i="3"/>
  <c r="J54" i="1" s="1"/>
  <c r="AF47" i="3"/>
  <c r="J58" i="1" s="1"/>
  <c r="K58" i="1" s="1"/>
  <c r="AF39" i="3"/>
  <c r="J50" i="1" s="1"/>
  <c r="K50" i="1" s="1"/>
  <c r="U17" i="3"/>
  <c r="X17" i="3" s="1"/>
  <c r="L61" i="1"/>
  <c r="K61" i="1"/>
  <c r="L68" i="1"/>
  <c r="K68" i="1"/>
  <c r="K63" i="1"/>
  <c r="K53" i="1"/>
  <c r="L53" i="1"/>
  <c r="K66" i="1"/>
  <c r="L66" i="1"/>
  <c r="K56" i="1"/>
  <c r="L56" i="1"/>
  <c r="L41" i="1"/>
  <c r="K41" i="1"/>
  <c r="K44" i="1"/>
  <c r="L44" i="1"/>
  <c r="K69" i="1"/>
  <c r="L69" i="1"/>
  <c r="L73" i="1"/>
  <c r="K73" i="1"/>
  <c r="K57" i="1"/>
  <c r="AF37" i="3"/>
  <c r="J48" i="1" s="1"/>
  <c r="AF53" i="3"/>
  <c r="J64" i="1" s="1"/>
  <c r="K47" i="1"/>
  <c r="L47" i="1"/>
  <c r="AF56" i="3"/>
  <c r="J67" i="1" s="1"/>
  <c r="Y38" i="3"/>
  <c r="AB38" i="3" s="1"/>
  <c r="AC38" i="3"/>
  <c r="AE38" i="3" s="1"/>
  <c r="AF49" i="3"/>
  <c r="J60" i="1" s="1"/>
  <c r="AF61" i="3"/>
  <c r="J72" i="1" s="1"/>
  <c r="AF66" i="3"/>
  <c r="J77" i="1" s="1"/>
  <c r="AF59" i="3"/>
  <c r="J70" i="1" s="1"/>
  <c r="AF35" i="3"/>
  <c r="J46" i="1" s="1"/>
  <c r="AF44" i="3"/>
  <c r="J55" i="1" s="1"/>
  <c r="AC11" i="3"/>
  <c r="AE11" i="3" s="1"/>
  <c r="T23" i="3"/>
  <c r="AC23" i="3" s="1"/>
  <c r="AE23" i="3" s="1"/>
  <c r="T20" i="3"/>
  <c r="Y20" i="3" s="1"/>
  <c r="AB20" i="3" s="1"/>
  <c r="T9" i="3"/>
  <c r="AC9" i="3" s="1"/>
  <c r="AE9" i="3" s="1"/>
  <c r="AB11" i="3"/>
  <c r="T15" i="3"/>
  <c r="Y15" i="3" s="1"/>
  <c r="AB15" i="3" s="1"/>
  <c r="W11" i="3"/>
  <c r="X11" i="3"/>
  <c r="U19" i="3"/>
  <c r="X19" i="3" s="1"/>
  <c r="AA11" i="3"/>
  <c r="T25" i="3"/>
  <c r="AC25" i="3" s="1"/>
  <c r="AE25" i="3" s="1"/>
  <c r="U13" i="3"/>
  <c r="X13" i="3" s="1"/>
  <c r="S24" i="3"/>
  <c r="AD24" i="3" s="1"/>
  <c r="AA24" i="3"/>
  <c r="W24" i="3"/>
  <c r="T24" i="3"/>
  <c r="U24" i="3"/>
  <c r="X24" i="3" s="1"/>
  <c r="AC22" i="3"/>
  <c r="T8" i="3"/>
  <c r="U7" i="3"/>
  <c r="X7" i="3" s="1"/>
  <c r="T16" i="3"/>
  <c r="AC26" i="3"/>
  <c r="AE26" i="3" s="1"/>
  <c r="Y26" i="3"/>
  <c r="AB26" i="3" s="1"/>
  <c r="AA12" i="3"/>
  <c r="W12" i="3"/>
  <c r="U26" i="3"/>
  <c r="X26" i="3" s="1"/>
  <c r="AC18" i="3"/>
  <c r="AE18" i="3" s="1"/>
  <c r="AF18" i="3" s="1"/>
  <c r="J29" i="1" s="1"/>
  <c r="L29" i="1" s="1"/>
  <c r="T12" i="3"/>
  <c r="U12" i="3"/>
  <c r="X12" i="3" s="1"/>
  <c r="S12" i="3"/>
  <c r="AD12" i="3" s="1"/>
  <c r="AB22" i="3"/>
  <c r="W22" i="3"/>
  <c r="S22" i="3"/>
  <c r="AD22" i="3" s="1"/>
  <c r="AC21" i="3"/>
  <c r="AE21" i="3" s="1"/>
  <c r="AF21" i="3" s="1"/>
  <c r="J32" i="1" s="1"/>
  <c r="L32" i="1" s="1"/>
  <c r="AC10" i="3"/>
  <c r="AE10" i="3" s="1"/>
  <c r="AF10" i="3" s="1"/>
  <c r="J21" i="1" s="1"/>
  <c r="L21" i="1" s="1"/>
  <c r="X22" i="3"/>
  <c r="AE17" i="3"/>
  <c r="Y17" i="3"/>
  <c r="AB17" i="3" s="1"/>
  <c r="Y19" i="3"/>
  <c r="AB19" i="3" s="1"/>
  <c r="AC19" i="3"/>
  <c r="AE19" i="3" s="1"/>
  <c r="Y13" i="3"/>
  <c r="AB13" i="3" s="1"/>
  <c r="AC13" i="3"/>
  <c r="AE13" i="3" s="1"/>
  <c r="Y7" i="3"/>
  <c r="AB7" i="3" s="1"/>
  <c r="AC7" i="3"/>
  <c r="AE7" i="3" s="1"/>
  <c r="Y14" i="3"/>
  <c r="AB14" i="3" s="1"/>
  <c r="AC14" i="3"/>
  <c r="AE14" i="3" s="1"/>
  <c r="L71" i="1" l="1"/>
  <c r="L75" i="1"/>
  <c r="AF31" i="3"/>
  <c r="J42" i="1" s="1"/>
  <c r="K42" i="1" s="1"/>
  <c r="L74" i="1"/>
  <c r="K45" i="1"/>
  <c r="K52" i="1"/>
  <c r="AF38" i="3"/>
  <c r="J49" i="1" s="1"/>
  <c r="L49" i="1" s="1"/>
  <c r="AE22" i="3"/>
  <c r="AF22" i="3" s="1"/>
  <c r="J33" i="1" s="1"/>
  <c r="L33" i="1" s="1"/>
  <c r="L76" i="1"/>
  <c r="L59" i="1"/>
  <c r="K51" i="1"/>
  <c r="L51" i="1"/>
  <c r="Y23" i="3"/>
  <c r="AB23" i="3" s="1"/>
  <c r="AF23" i="3" s="1"/>
  <c r="J34" i="1" s="1"/>
  <c r="L34" i="1" s="1"/>
  <c r="K54" i="1"/>
  <c r="L54" i="1"/>
  <c r="L58" i="1"/>
  <c r="L50" i="1"/>
  <c r="AC20" i="3"/>
  <c r="AE20" i="3" s="1"/>
  <c r="AF20" i="3" s="1"/>
  <c r="J31" i="1" s="1"/>
  <c r="L31" i="1" s="1"/>
  <c r="L72" i="1"/>
  <c r="K72" i="1"/>
  <c r="L60" i="1"/>
  <c r="K60" i="1"/>
  <c r="K55" i="1"/>
  <c r="L55" i="1"/>
  <c r="K46" i="1"/>
  <c r="L46" i="1"/>
  <c r="K64" i="1"/>
  <c r="L64" i="1"/>
  <c r="L77" i="1"/>
  <c r="K77" i="1"/>
  <c r="K67" i="1"/>
  <c r="L67" i="1"/>
  <c r="L70" i="1"/>
  <c r="K70" i="1"/>
  <c r="K48" i="1"/>
  <c r="L48" i="1"/>
  <c r="Y9" i="3"/>
  <c r="AB9" i="3" s="1"/>
  <c r="AF9" i="3" s="1"/>
  <c r="J20" i="1" s="1"/>
  <c r="L20" i="1" s="1"/>
  <c r="AC15" i="3"/>
  <c r="AE15" i="3" s="1"/>
  <c r="AF15" i="3" s="1"/>
  <c r="J26" i="1" s="1"/>
  <c r="L26" i="1" s="1"/>
  <c r="AF11" i="3"/>
  <c r="J22" i="1" s="1"/>
  <c r="K21" i="1"/>
  <c r="K29" i="1"/>
  <c r="K32" i="1"/>
  <c r="Y25" i="3"/>
  <c r="AB25" i="3" s="1"/>
  <c r="AF25" i="3" s="1"/>
  <c r="J36" i="1" s="1"/>
  <c r="L36" i="1" s="1"/>
  <c r="AF26" i="3"/>
  <c r="J37" i="1" s="1"/>
  <c r="L37" i="1" s="1"/>
  <c r="Y24" i="3"/>
  <c r="AB24" i="3" s="1"/>
  <c r="AC24" i="3"/>
  <c r="AE24" i="3" s="1"/>
  <c r="Y8" i="3"/>
  <c r="AB8" i="3" s="1"/>
  <c r="AC8" i="3"/>
  <c r="AE8" i="3" s="1"/>
  <c r="Y16" i="3"/>
  <c r="AB16" i="3" s="1"/>
  <c r="AC16" i="3"/>
  <c r="AE16" i="3" s="1"/>
  <c r="AC12" i="3"/>
  <c r="AE12" i="3" s="1"/>
  <c r="Y12" i="3"/>
  <c r="AB12" i="3" s="1"/>
  <c r="AF17" i="3"/>
  <c r="J28" i="1" s="1"/>
  <c r="L28" i="1" s="1"/>
  <c r="AF13" i="3"/>
  <c r="J24" i="1" s="1"/>
  <c r="L24" i="1" s="1"/>
  <c r="AF19" i="3"/>
  <c r="J30" i="1" s="1"/>
  <c r="L30" i="1" s="1"/>
  <c r="AF7" i="3"/>
  <c r="J18" i="1" s="1"/>
  <c r="AF14" i="3"/>
  <c r="J25" i="1" s="1"/>
  <c r="L25" i="1" s="1"/>
  <c r="K49" i="1" l="1"/>
  <c r="L42" i="1"/>
  <c r="K31" i="1"/>
  <c r="K22" i="1"/>
  <c r="L22" i="1"/>
  <c r="K26" i="1"/>
  <c r="K34" i="1"/>
  <c r="K25" i="1"/>
  <c r="K37" i="1"/>
  <c r="K33" i="1"/>
  <c r="K36" i="1"/>
  <c r="K24" i="1"/>
  <c r="K28" i="1"/>
  <c r="K18" i="1"/>
  <c r="L18" i="1"/>
  <c r="K30" i="1"/>
  <c r="K20" i="1"/>
  <c r="AF8" i="3"/>
  <c r="J19" i="1" s="1"/>
  <c r="L19" i="1" s="1"/>
  <c r="AF24" i="3"/>
  <c r="J35" i="1" s="1"/>
  <c r="L35" i="1" s="1"/>
  <c r="AF12" i="3"/>
  <c r="J23" i="1" s="1"/>
  <c r="L23" i="1" s="1"/>
  <c r="AF16" i="3"/>
  <c r="J27" i="1" s="1"/>
  <c r="L27" i="1" s="1"/>
  <c r="K35" i="1" l="1"/>
  <c r="K19" i="1"/>
  <c r="K27" i="1"/>
  <c r="K23" i="1"/>
</calcChain>
</file>

<file path=xl/sharedStrings.xml><?xml version="1.0" encoding="utf-8"?>
<sst xmlns="http://schemas.openxmlformats.org/spreadsheetml/2006/main" count="75" uniqueCount="70">
  <si>
    <t>客户名称：</t>
    <phoneticPr fontId="1" type="noConversion"/>
  </si>
  <si>
    <t>工作名称：</t>
    <phoneticPr fontId="1" type="noConversion"/>
  </si>
  <si>
    <t>L</t>
  </si>
  <si>
    <t>a</t>
  </si>
  <si>
    <t>b</t>
  </si>
  <si>
    <t>SL</t>
  </si>
  <si>
    <t>SC</t>
  </si>
  <si>
    <t>Weightiings</t>
  </si>
  <si>
    <t>KL</t>
  </si>
  <si>
    <t>KC</t>
  </si>
  <si>
    <t>KH</t>
  </si>
  <si>
    <t>Reference</t>
  </si>
  <si>
    <t>Sample</t>
  </si>
  <si>
    <t>C</t>
  </si>
  <si>
    <t>a'</t>
  </si>
  <si>
    <t>b'</t>
  </si>
  <si>
    <t>C'</t>
  </si>
  <si>
    <t>h'</t>
  </si>
  <si>
    <t>C s</t>
  </si>
  <si>
    <t>G</t>
  </si>
  <si>
    <t>a' s</t>
  </si>
  <si>
    <t>b' s</t>
  </si>
  <si>
    <t>C' s</t>
  </si>
  <si>
    <t>h' s</t>
  </si>
  <si>
    <t>mean C'</t>
  </si>
  <si>
    <t>mean h'</t>
  </si>
  <si>
    <t>T</t>
  </si>
  <si>
    <t>SH</t>
  </si>
  <si>
    <t>Dq</t>
  </si>
  <si>
    <t>Rc</t>
  </si>
  <si>
    <t>RT</t>
  </si>
  <si>
    <t>M</t>
  </si>
  <si>
    <t>Y</t>
  </si>
  <si>
    <t>R</t>
  </si>
  <si>
    <t>B</t>
  </si>
  <si>
    <t>K</t>
  </si>
  <si>
    <r>
      <t xml:space="preserve">Calculation of CIE </t>
    </r>
    <r>
      <rPr>
        <sz val="10"/>
        <rFont val="Symbol"/>
        <family val="1"/>
        <charset val="2"/>
      </rPr>
      <t>D</t>
    </r>
    <r>
      <rPr>
        <sz val="10"/>
        <rFont val="Arial"/>
        <family val="2"/>
      </rPr>
      <t>E2000 using example data in Luo, Cui and Rigg (2000)</t>
    </r>
  </si>
  <si>
    <r>
      <t>D</t>
    </r>
    <r>
      <rPr>
        <sz val="10"/>
        <rFont val="Arial"/>
        <family val="2"/>
      </rPr>
      <t>h</t>
    </r>
  </si>
  <si>
    <r>
      <t>D</t>
    </r>
    <r>
      <rPr>
        <sz val="10"/>
        <rFont val="Arial"/>
        <family val="2"/>
      </rPr>
      <t>L</t>
    </r>
  </si>
  <si>
    <r>
      <t>D</t>
    </r>
    <r>
      <rPr>
        <sz val="10"/>
        <rFont val="Arial"/>
        <family val="2"/>
      </rPr>
      <t>C</t>
    </r>
  </si>
  <si>
    <r>
      <t>D</t>
    </r>
    <r>
      <rPr>
        <sz val="10"/>
        <rFont val="Arial"/>
        <family val="2"/>
      </rPr>
      <t>H</t>
    </r>
  </si>
  <si>
    <r>
      <t>D</t>
    </r>
    <r>
      <rPr>
        <b/>
        <sz val="10"/>
        <rFont val="Arial"/>
        <family val="2"/>
      </rPr>
      <t>E 2000</t>
    </r>
  </si>
  <si>
    <r>
      <t>D</t>
    </r>
    <r>
      <rPr>
        <b/>
        <sz val="10"/>
        <rFont val="Arial"/>
        <family val="2"/>
      </rPr>
      <t>E ab</t>
    </r>
  </si>
  <si>
    <t>标准名称：</t>
    <phoneticPr fontId="1" type="noConversion"/>
  </si>
  <si>
    <t>7462C</t>
    <phoneticPr fontId="1" type="noConversion"/>
  </si>
  <si>
    <t>标准数据：</t>
    <phoneticPr fontId="1" type="noConversion"/>
  </si>
  <si>
    <t>L*</t>
    <phoneticPr fontId="1" type="noConversion"/>
  </si>
  <si>
    <t>a*</t>
    <phoneticPr fontId="1" type="noConversion"/>
  </si>
  <si>
    <t>b*</t>
    <phoneticPr fontId="1" type="noConversion"/>
  </si>
  <si>
    <t>标准输入区域</t>
    <phoneticPr fontId="1" type="noConversion"/>
  </si>
  <si>
    <t>注意：以下为样品测量区</t>
    <phoneticPr fontId="1" type="noConversion"/>
  </si>
  <si>
    <t>序号</t>
    <phoneticPr fontId="1" type="noConversion"/>
  </si>
  <si>
    <t>L*</t>
    <phoneticPr fontId="1" type="noConversion"/>
  </si>
  <si>
    <t>a*</t>
    <phoneticPr fontId="1" type="noConversion"/>
  </si>
  <si>
    <t>b*</t>
    <phoneticPr fontId="1" type="noConversion"/>
  </si>
  <si>
    <t>ΔL*</t>
    <phoneticPr fontId="1" type="noConversion"/>
  </si>
  <si>
    <t>Δa*</t>
    <phoneticPr fontId="1" type="noConversion"/>
  </si>
  <si>
    <t>Δb*</t>
    <phoneticPr fontId="1" type="noConversion"/>
  </si>
  <si>
    <t>ΔE2000</t>
    <phoneticPr fontId="1" type="noConversion"/>
  </si>
  <si>
    <t>时间：</t>
    <phoneticPr fontId="1" type="noConversion"/>
  </si>
  <si>
    <t>颜色偏向</t>
    <phoneticPr fontId="1" type="noConversion"/>
  </si>
  <si>
    <t>合格状态</t>
    <phoneticPr fontId="1" type="noConversion"/>
  </si>
  <si>
    <t>输入容差数值</t>
    <phoneticPr fontId="1" type="noConversion"/>
  </si>
  <si>
    <t>容差范围：</t>
    <phoneticPr fontId="1" type="noConversion"/>
  </si>
  <si>
    <t>供应商名称：</t>
    <phoneticPr fontId="1" type="noConversion"/>
  </si>
  <si>
    <t>自由编辑区域，可添加可删除</t>
    <phoneticPr fontId="1" type="noConversion"/>
  </si>
  <si>
    <t>使用说明：白色背景为可编辑状态，灰色背景不可编辑！</t>
    <phoneticPr fontId="1" type="noConversion"/>
  </si>
  <si>
    <t>输入标准pantone号</t>
    <phoneticPr fontId="1" type="noConversion"/>
  </si>
  <si>
    <t xml:space="preserve">色差分析表
</t>
    <phoneticPr fontId="1" type="noConversion"/>
  </si>
  <si>
    <t>编号：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</si>
</sst>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_ "/>
  </numFmts>
  <fonts count="23" x14ac:knownFonts="1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name val="Arial"/>
      <family val="2"/>
    </font>
    <font>
      <sz val="10"/>
      <name val="Symbol"/>
      <family val="1"/>
      <charset val="2"/>
    </font>
    <font>
      <b/>
      <sz val="10"/>
      <name val="Symbol"/>
      <family val="1"/>
      <charset val="2"/>
    </font>
    <font>
      <b/>
      <sz val="10"/>
      <name val="Arial"/>
      <family val="2"/>
    </font>
    <font>
      <sz val="11"/>
      <color indexed="8"/>
      <name val="华文仿宋"/>
      <charset val="134"/>
    </font>
    <font>
      <u/>
      <sz val="11"/>
      <color theme="10"/>
      <name val="宋体"/>
      <charset val="134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8"/>
      <color theme="1"/>
      <name val="黑体"/>
      <family val="3"/>
      <charset val="134"/>
    </font>
    <font>
      <sz val="11"/>
      <color theme="1"/>
      <name val="黑体"/>
      <family val="3"/>
      <charset val="134"/>
    </font>
    <font>
      <u/>
      <sz val="11"/>
      <color theme="10"/>
      <name val="仿宋"/>
      <family val="3"/>
      <charset val="134"/>
    </font>
    <font>
      <sz val="10"/>
      <color theme="1"/>
      <name val="Arial"/>
      <family val="2"/>
    </font>
    <font>
      <b/>
      <sz val="11"/>
      <color theme="1"/>
      <name val="宋体"/>
      <charset val="134"/>
    </font>
    <font>
      <b/>
      <sz val="11"/>
      <color theme="1"/>
      <name val="黑体"/>
      <family val="3"/>
      <charset val="134"/>
    </font>
    <font>
      <b/>
      <sz val="11"/>
      <color rgb="FFFF0000"/>
      <name val="Arial"/>
      <family val="2"/>
    </font>
    <font>
      <b/>
      <sz val="11"/>
      <color theme="1"/>
      <name val="宋体"/>
      <family val="3"/>
      <charset val="134"/>
    </font>
    <font>
      <b/>
      <sz val="16"/>
      <color rgb="FFFF0000"/>
      <name val="Arial"/>
      <family val="2"/>
    </font>
    <font>
      <b/>
      <sz val="14"/>
      <color rgb="FFFF0000"/>
      <name val="Arial"/>
      <family val="2"/>
    </font>
    <font>
      <sz val="11"/>
      <color rgb="FFFF0000"/>
      <name val="Arial"/>
      <family val="2"/>
    </font>
    <font>
      <sz val="11"/>
      <color theme="1" tint="0.34998626667073579"/>
      <name val="黑体"/>
      <family val="3"/>
      <charset val="134"/>
    </font>
    <font>
      <sz val="14"/>
      <color theme="1"/>
      <name val="黑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8">
    <xf numFmtId="0" fontId="0" fillId="0" borderId="0" xfId="0"/>
    <xf numFmtId="0" fontId="8" fillId="0" borderId="0" xfId="0" applyFont="1" applyAlignment="1">
      <alignment horizontal="left" vertical="center"/>
    </xf>
    <xf numFmtId="176" fontId="8" fillId="0" borderId="0" xfId="0" applyNumberFormat="1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176" fontId="8" fillId="0" borderId="13" xfId="0" applyNumberFormat="1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176" fontId="8" fillId="3" borderId="1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176" fontId="12" fillId="3" borderId="0" xfId="1" applyNumberFormat="1" applyFont="1" applyFill="1" applyBorder="1" applyAlignment="1">
      <alignment horizontal="left" vertical="center"/>
    </xf>
    <xf numFmtId="176" fontId="8" fillId="3" borderId="0" xfId="0" applyNumberFormat="1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11" fillId="3" borderId="14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176" fontId="8" fillId="3" borderId="7" xfId="0" applyNumberFormat="1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176" fontId="8" fillId="3" borderId="21" xfId="0" applyNumberFormat="1" applyFont="1" applyFill="1" applyBorder="1" applyAlignment="1">
      <alignment horizontal="center" vertical="center"/>
    </xf>
    <xf numFmtId="0" fontId="17" fillId="3" borderId="20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left" vertical="center"/>
    </xf>
    <xf numFmtId="176" fontId="9" fillId="3" borderId="14" xfId="0" applyNumberFormat="1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left" vertical="center"/>
    </xf>
    <xf numFmtId="0" fontId="8" fillId="0" borderId="4" xfId="0" applyFont="1" applyBorder="1" applyAlignment="1" applyProtection="1">
      <alignment horizontal="left" vertical="center"/>
      <protection locked="0"/>
    </xf>
    <xf numFmtId="0" fontId="11" fillId="0" borderId="0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176" fontId="8" fillId="0" borderId="0" xfId="0" applyNumberFormat="1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14" fontId="8" fillId="0" borderId="0" xfId="0" applyNumberFormat="1" applyFont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8" fillId="0" borderId="0" xfId="0" quotePrefix="1" applyFont="1" applyBorder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0" fontId="11" fillId="0" borderId="7" xfId="0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176" fontId="12" fillId="2" borderId="7" xfId="1" applyNumberFormat="1" applyFont="1" applyFill="1" applyBorder="1" applyAlignment="1" applyProtection="1">
      <alignment horizontal="left" vertical="center"/>
      <protection locked="0"/>
    </xf>
    <xf numFmtId="176" fontId="8" fillId="0" borderId="7" xfId="0" applyNumberFormat="1" applyFont="1" applyBorder="1" applyAlignment="1" applyProtection="1">
      <alignment horizontal="left" vertical="center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176" fontId="16" fillId="2" borderId="14" xfId="0" applyNumberFormat="1" applyFont="1" applyFill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176" fontId="20" fillId="0" borderId="14" xfId="0" applyNumberFormat="1" applyFont="1" applyBorder="1" applyAlignment="1" applyProtection="1">
      <alignment horizontal="center" vertical="center"/>
      <protection locked="0"/>
    </xf>
    <xf numFmtId="0" fontId="10" fillId="0" borderId="17" xfId="0" applyFont="1" applyFill="1" applyBorder="1" applyAlignment="1" applyProtection="1">
      <alignment horizontal="center" vertical="center" wrapText="1"/>
      <protection locked="0"/>
    </xf>
    <xf numFmtId="0" fontId="10" fillId="0" borderId="18" xfId="0" applyFont="1" applyFill="1" applyBorder="1" applyAlignment="1" applyProtection="1">
      <alignment horizontal="center" vertical="center"/>
      <protection locked="0"/>
    </xf>
    <xf numFmtId="0" fontId="10" fillId="0" borderId="19" xfId="0" applyFont="1" applyFill="1" applyBorder="1" applyAlignment="1" applyProtection="1">
      <alignment horizontal="center" vertical="center"/>
      <protection locked="0"/>
    </xf>
    <xf numFmtId="0" fontId="22" fillId="3" borderId="2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22" fillId="3" borderId="24" xfId="0" applyFont="1" applyFill="1" applyBorder="1" applyAlignment="1">
      <alignment horizontal="center" vertical="center"/>
    </xf>
    <xf numFmtId="0" fontId="19" fillId="2" borderId="1" xfId="0" applyFont="1" applyFill="1" applyBorder="1" applyAlignment="1" applyProtection="1">
      <alignment horizontal="center" vertical="center"/>
      <protection locked="0"/>
    </xf>
    <xf numFmtId="0" fontId="19" fillId="2" borderId="2" xfId="0" applyFont="1" applyFill="1" applyBorder="1" applyAlignment="1" applyProtection="1">
      <alignment horizontal="center" vertical="center"/>
      <protection locked="0"/>
    </xf>
    <xf numFmtId="0" fontId="19" fillId="2" borderId="3" xfId="0" applyFont="1" applyFill="1" applyBorder="1" applyAlignment="1" applyProtection="1">
      <alignment horizontal="center" vertical="center"/>
      <protection locked="0"/>
    </xf>
    <xf numFmtId="0" fontId="11" fillId="3" borderId="15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176" fontId="17" fillId="3" borderId="14" xfId="0" applyNumberFormat="1" applyFont="1" applyFill="1" applyBorder="1" applyAlignment="1">
      <alignment horizontal="center" vertical="center"/>
    </xf>
    <xf numFmtId="176" fontId="17" fillId="3" borderId="21" xfId="0" applyNumberFormat="1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177" fontId="18" fillId="2" borderId="1" xfId="0" applyNumberFormat="1" applyFont="1" applyFill="1" applyBorder="1" applyAlignment="1" applyProtection="1">
      <alignment horizontal="center" vertical="center"/>
      <protection locked="0"/>
    </xf>
    <xf numFmtId="177" fontId="18" fillId="2" borderId="2" xfId="0" applyNumberFormat="1" applyFont="1" applyFill="1" applyBorder="1" applyAlignment="1" applyProtection="1">
      <alignment horizontal="center" vertical="center"/>
      <protection locked="0"/>
    </xf>
    <xf numFmtId="177" fontId="18" fillId="2" borderId="3" xfId="0" applyNumberFormat="1" applyFont="1" applyFill="1" applyBorder="1" applyAlignment="1" applyProtection="1">
      <alignment horizontal="center" vertical="center"/>
      <protection locked="0"/>
    </xf>
    <xf numFmtId="0" fontId="17" fillId="3" borderId="14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0" fontId="14" fillId="4" borderId="0" xfId="0" applyFont="1" applyFill="1" applyAlignment="1">
      <alignment horizontal="left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colors>
    <mruColors>
      <color rgb="FFFFCC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1</xdr:row>
      <xdr:rowOff>160305</xdr:rowOff>
    </xdr:from>
    <xdr:to>
      <xdr:col>8</xdr:col>
      <xdr:colOff>666749</xdr:colOff>
      <xdr:row>18</xdr:row>
      <xdr:rowOff>79375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" y="350805"/>
          <a:ext cx="5648324" cy="31575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C1:O78"/>
  <sheetViews>
    <sheetView showGridLines="0" tabSelected="1" zoomScaleNormal="100" workbookViewId="0">
      <selection activeCell="C2" sqref="C2:O2"/>
    </sheetView>
  </sheetViews>
  <sheetFormatPr defaultRowHeight="14.25" x14ac:dyDescent="0.15"/>
  <cols>
    <col min="1" max="1" width="4" style="1" customWidth="1"/>
    <col min="2" max="2" width="3.5" style="1" customWidth="1"/>
    <col min="3" max="3" width="9.625" style="1" customWidth="1"/>
    <col min="4" max="4" width="10.75" style="1" customWidth="1"/>
    <col min="5" max="10" width="9.625" style="1" customWidth="1"/>
    <col min="11" max="11" width="9.625" style="2" customWidth="1"/>
    <col min="12" max="12" width="6.125" style="2" customWidth="1"/>
    <col min="13" max="13" width="9.625" style="2" customWidth="1"/>
    <col min="14" max="16384" width="9" style="1"/>
  </cols>
  <sheetData>
    <row r="1" spans="3:15" ht="36" customHeight="1" thickBot="1" x14ac:dyDescent="0.2"/>
    <row r="2" spans="3:15" ht="57" customHeight="1" x14ac:dyDescent="0.15">
      <c r="C2" s="56" t="s">
        <v>68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8"/>
    </row>
    <row r="3" spans="3:15" ht="38.25" customHeight="1" x14ac:dyDescent="0.15">
      <c r="C3" s="59" t="s">
        <v>66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1"/>
    </row>
    <row r="4" spans="3:15" ht="20.100000000000001" customHeight="1" x14ac:dyDescent="0.15">
      <c r="C4" s="38"/>
      <c r="D4" s="39" t="s">
        <v>64</v>
      </c>
      <c r="E4" s="40"/>
      <c r="F4" s="40"/>
      <c r="G4" s="40"/>
      <c r="H4" s="40"/>
      <c r="I4" s="40"/>
      <c r="J4" s="40"/>
      <c r="K4" s="41"/>
      <c r="L4" s="41"/>
      <c r="M4" s="41"/>
      <c r="N4" s="40"/>
      <c r="O4" s="42"/>
    </row>
    <row r="5" spans="3:15" ht="20.100000000000001" customHeight="1" x14ac:dyDescent="0.15">
      <c r="C5" s="38"/>
      <c r="D5" s="39" t="s">
        <v>59</v>
      </c>
      <c r="E5" s="43">
        <v>42911</v>
      </c>
      <c r="F5" s="40"/>
      <c r="G5" s="40"/>
      <c r="H5" s="40"/>
      <c r="I5" s="44" t="s">
        <v>65</v>
      </c>
      <c r="J5" s="40"/>
      <c r="K5" s="41"/>
      <c r="L5" s="41"/>
      <c r="M5" s="41"/>
      <c r="N5" s="40"/>
      <c r="O5" s="42"/>
    </row>
    <row r="6" spans="3:15" ht="20.100000000000001" customHeight="1" x14ac:dyDescent="0.15">
      <c r="C6" s="38"/>
      <c r="D6" s="39" t="s">
        <v>0</v>
      </c>
      <c r="E6" s="45"/>
      <c r="F6" s="40"/>
      <c r="G6" s="40"/>
      <c r="H6" s="40"/>
      <c r="I6" s="40"/>
      <c r="J6" s="40"/>
      <c r="K6" s="41"/>
      <c r="L6" s="41"/>
      <c r="M6" s="41"/>
      <c r="N6" s="40"/>
      <c r="O6" s="42"/>
    </row>
    <row r="7" spans="3:15" ht="20.100000000000001" customHeight="1" x14ac:dyDescent="0.15">
      <c r="C7" s="38"/>
      <c r="D7" s="39" t="s">
        <v>1</v>
      </c>
      <c r="E7" s="45"/>
      <c r="F7" s="41"/>
      <c r="G7" s="40"/>
      <c r="H7" s="40"/>
      <c r="I7" s="40"/>
      <c r="J7" s="40"/>
      <c r="K7" s="41"/>
      <c r="L7" s="41"/>
      <c r="M7" s="41"/>
      <c r="N7" s="40"/>
      <c r="O7" s="42"/>
    </row>
    <row r="8" spans="3:15" ht="20.100000000000001" customHeight="1" x14ac:dyDescent="0.15">
      <c r="C8" s="38"/>
      <c r="D8" s="39" t="s">
        <v>69</v>
      </c>
      <c r="E8" s="46"/>
      <c r="F8" s="41"/>
      <c r="G8" s="40"/>
      <c r="H8" s="40"/>
      <c r="I8" s="40"/>
      <c r="J8" s="40"/>
      <c r="K8" s="41"/>
      <c r="L8" s="41"/>
      <c r="M8" s="41"/>
      <c r="N8" s="40"/>
      <c r="O8" s="42"/>
    </row>
    <row r="9" spans="3:15" x14ac:dyDescent="0.15">
      <c r="C9" s="47"/>
      <c r="D9" s="48"/>
      <c r="E9" s="49"/>
      <c r="F9" s="50"/>
      <c r="G9" s="49"/>
      <c r="H9" s="49"/>
      <c r="I9" s="49"/>
      <c r="J9" s="49"/>
      <c r="K9" s="51"/>
      <c r="L9" s="51"/>
      <c r="M9" s="51"/>
      <c r="N9" s="49"/>
      <c r="O9" s="52"/>
    </row>
    <row r="10" spans="3:15" ht="21" customHeight="1" x14ac:dyDescent="0.15">
      <c r="C10" s="21"/>
      <c r="D10" s="22"/>
      <c r="E10" s="23"/>
      <c r="F10" s="24"/>
      <c r="G10" s="23"/>
      <c r="H10" s="23"/>
      <c r="I10" s="23"/>
      <c r="J10" s="23"/>
      <c r="K10" s="25"/>
      <c r="L10" s="25"/>
      <c r="M10" s="25"/>
      <c r="N10" s="23"/>
      <c r="O10" s="26"/>
    </row>
    <row r="11" spans="3:15" ht="37.5" customHeight="1" x14ac:dyDescent="0.15">
      <c r="C11" s="21"/>
      <c r="D11" s="27" t="s">
        <v>43</v>
      </c>
      <c r="E11" s="62" t="s">
        <v>44</v>
      </c>
      <c r="F11" s="63"/>
      <c r="G11" s="64"/>
      <c r="H11" s="23"/>
      <c r="I11" s="37" t="s">
        <v>67</v>
      </c>
      <c r="J11" s="23"/>
      <c r="K11" s="25"/>
      <c r="L11" s="25"/>
      <c r="M11" s="25"/>
      <c r="N11" s="23"/>
      <c r="O11" s="26"/>
    </row>
    <row r="12" spans="3:15" ht="24.75" customHeight="1" x14ac:dyDescent="0.15">
      <c r="C12" s="21"/>
      <c r="D12" s="65" t="s">
        <v>45</v>
      </c>
      <c r="E12" s="28" t="s">
        <v>46</v>
      </c>
      <c r="F12" s="28" t="s">
        <v>47</v>
      </c>
      <c r="G12" s="28" t="s">
        <v>48</v>
      </c>
      <c r="H12" s="23"/>
      <c r="I12" s="15"/>
      <c r="J12" s="23"/>
      <c r="K12" s="25"/>
      <c r="L12" s="25"/>
      <c r="M12" s="25"/>
      <c r="N12" s="23"/>
      <c r="O12" s="26"/>
    </row>
    <row r="13" spans="3:15" ht="24.75" customHeight="1" x14ac:dyDescent="0.15">
      <c r="C13" s="21"/>
      <c r="D13" s="66"/>
      <c r="E13" s="53">
        <v>82.81</v>
      </c>
      <c r="F13" s="53">
        <v>-8.2100000000000009</v>
      </c>
      <c r="G13" s="53">
        <v>-12.81</v>
      </c>
      <c r="H13" s="23"/>
      <c r="I13" s="37" t="s">
        <v>49</v>
      </c>
      <c r="J13" s="23"/>
      <c r="K13" s="25"/>
      <c r="L13" s="25"/>
      <c r="M13" s="25"/>
      <c r="N13" s="23"/>
      <c r="O13" s="26"/>
    </row>
    <row r="14" spans="3:15" ht="35.25" customHeight="1" x14ac:dyDescent="0.15">
      <c r="C14" s="21"/>
      <c r="D14" s="35" t="s">
        <v>63</v>
      </c>
      <c r="E14" s="72">
        <v>3</v>
      </c>
      <c r="F14" s="73"/>
      <c r="G14" s="74"/>
      <c r="H14" s="23"/>
      <c r="I14" s="37" t="s">
        <v>62</v>
      </c>
      <c r="J14" s="23"/>
      <c r="K14" s="25"/>
      <c r="L14" s="25"/>
      <c r="M14" s="25"/>
      <c r="N14" s="23"/>
      <c r="O14" s="26"/>
    </row>
    <row r="15" spans="3:15" x14ac:dyDescent="0.15">
      <c r="C15" s="29"/>
      <c r="D15" s="30"/>
      <c r="E15" s="30"/>
      <c r="F15" s="30"/>
      <c r="G15" s="30"/>
      <c r="H15" s="30"/>
      <c r="I15" s="30"/>
      <c r="J15" s="30"/>
      <c r="K15" s="31"/>
      <c r="L15" s="31"/>
      <c r="M15" s="31"/>
      <c r="N15" s="30"/>
      <c r="O15" s="32"/>
    </row>
    <row r="16" spans="3:15" ht="22.5" customHeight="1" x14ac:dyDescent="0.15">
      <c r="C16" s="69" t="s">
        <v>50</v>
      </c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1"/>
    </row>
    <row r="17" spans="3:15" ht="26.25" customHeight="1" x14ac:dyDescent="0.15">
      <c r="C17" s="34" t="s">
        <v>51</v>
      </c>
      <c r="D17" s="28" t="s">
        <v>52</v>
      </c>
      <c r="E17" s="28" t="s">
        <v>53</v>
      </c>
      <c r="F17" s="28" t="s">
        <v>54</v>
      </c>
      <c r="G17" s="28" t="s">
        <v>55</v>
      </c>
      <c r="H17" s="28" t="s">
        <v>56</v>
      </c>
      <c r="I17" s="28" t="s">
        <v>57</v>
      </c>
      <c r="J17" s="28" t="s">
        <v>58</v>
      </c>
      <c r="K17" s="75" t="s">
        <v>61</v>
      </c>
      <c r="L17" s="75"/>
      <c r="M17" s="67" t="s">
        <v>60</v>
      </c>
      <c r="N17" s="67"/>
      <c r="O17" s="68"/>
    </row>
    <row r="18" spans="3:15" ht="15.95" customHeight="1" x14ac:dyDescent="0.15">
      <c r="C18" s="54">
        <v>1</v>
      </c>
      <c r="D18" s="55">
        <v>83.839699999999993</v>
      </c>
      <c r="E18" s="55">
        <v>-8.2581000000000007</v>
      </c>
      <c r="F18" s="55">
        <v>-12.4155</v>
      </c>
      <c r="G18" s="20">
        <f>D18-$E$13</f>
        <v>1.0296999999999912</v>
      </c>
      <c r="H18" s="20">
        <f>E18-$F$13</f>
        <v>-4.809999999999981E-2</v>
      </c>
      <c r="I18" s="20">
        <f>F18-$G$13</f>
        <v>0.39450000000000074</v>
      </c>
      <c r="J18" s="36">
        <f>'2000'!AF7</f>
        <v>0.73787747602389109</v>
      </c>
      <c r="K18" s="36" t="str">
        <f>IF(J18&gt;$E$14,"不合格","合格")</f>
        <v>合格</v>
      </c>
      <c r="L18" s="20">
        <f>J18</f>
        <v>0.73787747602389109</v>
      </c>
      <c r="M18" s="20" t="str">
        <f>IF(G18&gt;0,"偏亮",IF(G18=0,"完美","偏暗"))</f>
        <v>偏亮</v>
      </c>
      <c r="N18" s="20" t="str">
        <f>IF(H18&gt;0,"偏红",IF(H18=0,"完美","偏绿"))</f>
        <v>偏绿</v>
      </c>
      <c r="O18" s="33" t="str">
        <f>IF(I18&gt;0,"偏黄",IF(I18=0,"完美","偏蓝"))</f>
        <v>偏黄</v>
      </c>
    </row>
    <row r="19" spans="3:15" ht="15.95" customHeight="1" x14ac:dyDescent="0.15">
      <c r="C19" s="54">
        <v>2</v>
      </c>
      <c r="D19" s="55">
        <v>62.171399999999998</v>
      </c>
      <c r="E19" s="55">
        <v>37.526400000000002</v>
      </c>
      <c r="F19" s="55">
        <v>69.190899999999999</v>
      </c>
      <c r="G19" s="20">
        <f t="shared" ref="G19:G37" si="0">D19-$E$13</f>
        <v>-20.638600000000004</v>
      </c>
      <c r="H19" s="20">
        <f t="shared" ref="H19:H37" si="1">E19-$F$13</f>
        <v>45.736400000000003</v>
      </c>
      <c r="I19" s="20">
        <f t="shared" ref="I19:I37" si="2">F19-$G$13</f>
        <v>82.000900000000001</v>
      </c>
      <c r="J19" s="36">
        <f>'2000'!AF8</f>
        <v>43.498168970742974</v>
      </c>
      <c r="K19" s="36" t="str">
        <f t="shared" ref="K19:K77" si="3">IF(J19&gt;$E$14,"不合格","合格")</f>
        <v>不合格</v>
      </c>
      <c r="L19" s="20">
        <f t="shared" ref="L19:L37" si="4">J19</f>
        <v>43.498168970742974</v>
      </c>
      <c r="M19" s="20" t="str">
        <f t="shared" ref="M19:M37" si="5">IF(G19&gt;0,"偏亮",IF(G19=0,"完美","偏暗"))</f>
        <v>偏暗</v>
      </c>
      <c r="N19" s="20" t="str">
        <f t="shared" ref="N19:N37" si="6">IF(H19&gt;0,"偏红",IF(H19=0,"完美","偏绿"))</f>
        <v>偏红</v>
      </c>
      <c r="O19" s="33" t="str">
        <f t="shared" ref="O19:O37" si="7">IF(I19&gt;0,"偏黄",IF(I19=0,"完美","偏蓝"))</f>
        <v>偏黄</v>
      </c>
    </row>
    <row r="20" spans="3:15" ht="15.95" customHeight="1" x14ac:dyDescent="0.15">
      <c r="C20" s="54">
        <v>3</v>
      </c>
      <c r="D20" s="55">
        <v>73.9148</v>
      </c>
      <c r="E20" s="55">
        <v>-17.473099999999999</v>
      </c>
      <c r="F20" s="55">
        <v>-24.8156</v>
      </c>
      <c r="G20" s="20">
        <f t="shared" si="0"/>
        <v>-8.8952000000000027</v>
      </c>
      <c r="H20" s="20">
        <f t="shared" si="1"/>
        <v>-9.2630999999999979</v>
      </c>
      <c r="I20" s="20">
        <f t="shared" si="2"/>
        <v>-12.005599999999999</v>
      </c>
      <c r="J20" s="36">
        <f>'2000'!AF9</f>
        <v>10.014597406145432</v>
      </c>
      <c r="K20" s="36" t="str">
        <f t="shared" si="3"/>
        <v>不合格</v>
      </c>
      <c r="L20" s="20">
        <f t="shared" si="4"/>
        <v>10.014597406145432</v>
      </c>
      <c r="M20" s="20" t="str">
        <f t="shared" si="5"/>
        <v>偏暗</v>
      </c>
      <c r="N20" s="20" t="str">
        <f t="shared" si="6"/>
        <v>偏绿</v>
      </c>
      <c r="O20" s="33" t="str">
        <f t="shared" si="7"/>
        <v>偏蓝</v>
      </c>
    </row>
    <row r="21" spans="3:15" ht="15.95" customHeight="1" x14ac:dyDescent="0.15">
      <c r="C21" s="54">
        <v>4</v>
      </c>
      <c r="D21" s="55">
        <v>54.253100000000003</v>
      </c>
      <c r="E21" s="55">
        <v>-71.184799999999996</v>
      </c>
      <c r="F21" s="55">
        <v>0.74460000000000004</v>
      </c>
      <c r="G21" s="20">
        <f t="shared" si="0"/>
        <v>-28.556899999999999</v>
      </c>
      <c r="H21" s="20">
        <f t="shared" si="1"/>
        <v>-62.974799999999995</v>
      </c>
      <c r="I21" s="20">
        <f t="shared" si="2"/>
        <v>13.554600000000001</v>
      </c>
      <c r="J21" s="36">
        <f>'2000'!AF10</f>
        <v>34.565706120771168</v>
      </c>
      <c r="K21" s="36" t="str">
        <f t="shared" si="3"/>
        <v>不合格</v>
      </c>
      <c r="L21" s="20">
        <f t="shared" si="4"/>
        <v>34.565706120771168</v>
      </c>
      <c r="M21" s="20" t="str">
        <f t="shared" si="5"/>
        <v>偏暗</v>
      </c>
      <c r="N21" s="20" t="str">
        <f t="shared" si="6"/>
        <v>偏绿</v>
      </c>
      <c r="O21" s="33" t="str">
        <f t="shared" si="7"/>
        <v>偏黄</v>
      </c>
    </row>
    <row r="22" spans="3:15" ht="15.95" customHeight="1" x14ac:dyDescent="0.15">
      <c r="C22" s="54">
        <v>5</v>
      </c>
      <c r="D22" s="55">
        <v>45.0411</v>
      </c>
      <c r="E22" s="55">
        <v>55.075600000000001</v>
      </c>
      <c r="F22" s="55">
        <v>47.682200000000002</v>
      </c>
      <c r="G22" s="20">
        <f t="shared" si="0"/>
        <v>-37.768900000000002</v>
      </c>
      <c r="H22" s="20">
        <f t="shared" si="1"/>
        <v>63.285600000000002</v>
      </c>
      <c r="I22" s="20">
        <f t="shared" si="2"/>
        <v>60.492200000000004</v>
      </c>
      <c r="J22" s="36">
        <f>'2000'!AF11</f>
        <v>54.639912041219652</v>
      </c>
      <c r="K22" s="36" t="str">
        <f t="shared" si="3"/>
        <v>不合格</v>
      </c>
      <c r="L22" s="20">
        <f t="shared" si="4"/>
        <v>54.639912041219652</v>
      </c>
      <c r="M22" s="20" t="str">
        <f t="shared" si="5"/>
        <v>偏暗</v>
      </c>
      <c r="N22" s="20" t="str">
        <f t="shared" si="6"/>
        <v>偏红</v>
      </c>
      <c r="O22" s="33" t="str">
        <f t="shared" si="7"/>
        <v>偏黄</v>
      </c>
    </row>
    <row r="23" spans="3:15" ht="15.95" customHeight="1" x14ac:dyDescent="0.15">
      <c r="C23" s="54">
        <v>6</v>
      </c>
      <c r="D23" s="55">
        <v>92.551500000000004</v>
      </c>
      <c r="E23" s="55">
        <v>0.44479999999999997</v>
      </c>
      <c r="F23" s="55">
        <v>-1.0934999999999999</v>
      </c>
      <c r="G23" s="20">
        <f t="shared" si="0"/>
        <v>9.741500000000002</v>
      </c>
      <c r="H23" s="20">
        <f t="shared" si="1"/>
        <v>8.6548000000000016</v>
      </c>
      <c r="I23" s="20">
        <f t="shared" si="2"/>
        <v>11.7165</v>
      </c>
      <c r="J23" s="36">
        <f>'2000'!AF12</f>
        <v>13.950612245993243</v>
      </c>
      <c r="K23" s="36" t="str">
        <f t="shared" si="3"/>
        <v>不合格</v>
      </c>
      <c r="L23" s="20">
        <f t="shared" si="4"/>
        <v>13.950612245993243</v>
      </c>
      <c r="M23" s="20" t="str">
        <f t="shared" si="5"/>
        <v>偏亮</v>
      </c>
      <c r="N23" s="20" t="str">
        <f t="shared" si="6"/>
        <v>偏红</v>
      </c>
      <c r="O23" s="33" t="str">
        <f t="shared" si="7"/>
        <v>偏黄</v>
      </c>
    </row>
    <row r="24" spans="3:15" ht="15.95" customHeight="1" x14ac:dyDescent="0.15">
      <c r="C24" s="54">
        <v>7</v>
      </c>
      <c r="D24" s="55">
        <v>50.456200000000003</v>
      </c>
      <c r="E24" s="55">
        <v>-54.676699999999997</v>
      </c>
      <c r="F24" s="55">
        <v>37.604599999999998</v>
      </c>
      <c r="G24" s="20">
        <f t="shared" si="0"/>
        <v>-32.3538</v>
      </c>
      <c r="H24" s="20">
        <f t="shared" si="1"/>
        <v>-46.466699999999996</v>
      </c>
      <c r="I24" s="20">
        <f t="shared" si="2"/>
        <v>50.4146</v>
      </c>
      <c r="J24" s="36">
        <f>'2000'!AF13</f>
        <v>42.900704368966764</v>
      </c>
      <c r="K24" s="36" t="str">
        <f t="shared" si="3"/>
        <v>不合格</v>
      </c>
      <c r="L24" s="20">
        <f t="shared" si="4"/>
        <v>42.900704368966764</v>
      </c>
      <c r="M24" s="20" t="str">
        <f t="shared" si="5"/>
        <v>偏暗</v>
      </c>
      <c r="N24" s="20" t="str">
        <f t="shared" si="6"/>
        <v>偏绿</v>
      </c>
      <c r="O24" s="33" t="str">
        <f t="shared" si="7"/>
        <v>偏黄</v>
      </c>
    </row>
    <row r="25" spans="3:15" ht="15.95" customHeight="1" x14ac:dyDescent="0.15">
      <c r="C25" s="54">
        <v>8</v>
      </c>
      <c r="D25" s="55">
        <v>56.014899999999997</v>
      </c>
      <c r="E25" s="55">
        <v>-34.438499999999998</v>
      </c>
      <c r="F25" s="55">
        <v>-43.619</v>
      </c>
      <c r="G25" s="20">
        <f t="shared" si="0"/>
        <v>-26.795100000000005</v>
      </c>
      <c r="H25" s="20">
        <f t="shared" si="1"/>
        <v>-26.228499999999997</v>
      </c>
      <c r="I25" s="20">
        <f t="shared" si="2"/>
        <v>-30.808999999999997</v>
      </c>
      <c r="J25" s="36">
        <f>'2000'!AF14</f>
        <v>26.058677132790148</v>
      </c>
      <c r="K25" s="36" t="str">
        <f t="shared" si="3"/>
        <v>不合格</v>
      </c>
      <c r="L25" s="20">
        <f t="shared" si="4"/>
        <v>26.058677132790148</v>
      </c>
      <c r="M25" s="20" t="str">
        <f t="shared" si="5"/>
        <v>偏暗</v>
      </c>
      <c r="N25" s="20" t="str">
        <f t="shared" si="6"/>
        <v>偏绿</v>
      </c>
      <c r="O25" s="33" t="str">
        <f t="shared" si="7"/>
        <v>偏蓝</v>
      </c>
    </row>
    <row r="26" spans="3:15" ht="15.95" customHeight="1" x14ac:dyDescent="0.15">
      <c r="C26" s="54">
        <v>9</v>
      </c>
      <c r="D26" s="55">
        <v>84.687899999999999</v>
      </c>
      <c r="E26" s="55">
        <v>1.5031000000000001</v>
      </c>
      <c r="F26" s="55">
        <v>96.880399999999995</v>
      </c>
      <c r="G26" s="20">
        <f t="shared" si="0"/>
        <v>1.8778999999999968</v>
      </c>
      <c r="H26" s="20">
        <f t="shared" si="1"/>
        <v>9.7131000000000007</v>
      </c>
      <c r="I26" s="20">
        <f t="shared" si="2"/>
        <v>109.6904</v>
      </c>
      <c r="J26" s="36">
        <f>'2000'!AF15</f>
        <v>43.27239734201391</v>
      </c>
      <c r="K26" s="36" t="str">
        <f t="shared" si="3"/>
        <v>不合格</v>
      </c>
      <c r="L26" s="20">
        <f t="shared" si="4"/>
        <v>43.27239734201391</v>
      </c>
      <c r="M26" s="20" t="str">
        <f t="shared" si="5"/>
        <v>偏亮</v>
      </c>
      <c r="N26" s="20" t="str">
        <f t="shared" si="6"/>
        <v>偏红</v>
      </c>
      <c r="O26" s="33" t="str">
        <f t="shared" si="7"/>
        <v>偏黄</v>
      </c>
    </row>
    <row r="27" spans="3:15" ht="15.95" customHeight="1" x14ac:dyDescent="0.15">
      <c r="C27" s="54">
        <v>10</v>
      </c>
      <c r="D27" s="55">
        <v>92.968500000000006</v>
      </c>
      <c r="E27" s="55">
        <v>0.58030000000000004</v>
      </c>
      <c r="F27" s="55">
        <v>-0.40639999999999998</v>
      </c>
      <c r="G27" s="20">
        <f t="shared" si="0"/>
        <v>10.158500000000004</v>
      </c>
      <c r="H27" s="20">
        <f t="shared" si="1"/>
        <v>8.7903000000000002</v>
      </c>
      <c r="I27" s="20">
        <f t="shared" si="2"/>
        <v>12.403600000000001</v>
      </c>
      <c r="J27" s="36">
        <f>'2000'!AF16</f>
        <v>14.731347051254446</v>
      </c>
      <c r="K27" s="36" t="str">
        <f t="shared" si="3"/>
        <v>不合格</v>
      </c>
      <c r="L27" s="20">
        <f t="shared" si="4"/>
        <v>14.731347051254446</v>
      </c>
      <c r="M27" s="20" t="str">
        <f t="shared" si="5"/>
        <v>偏亮</v>
      </c>
      <c r="N27" s="20" t="str">
        <f t="shared" si="6"/>
        <v>偏红</v>
      </c>
      <c r="O27" s="33" t="str">
        <f t="shared" si="7"/>
        <v>偏黄</v>
      </c>
    </row>
    <row r="28" spans="3:15" ht="15.95" customHeight="1" x14ac:dyDescent="0.15">
      <c r="C28" s="54">
        <v>11</v>
      </c>
      <c r="D28" s="55">
        <v>92.504599999999996</v>
      </c>
      <c r="E28" s="55">
        <v>0.7833</v>
      </c>
      <c r="F28" s="55">
        <v>-0.71279999999999999</v>
      </c>
      <c r="G28" s="20">
        <f t="shared" si="0"/>
        <v>9.6945999999999941</v>
      </c>
      <c r="H28" s="20">
        <f t="shared" si="1"/>
        <v>8.9933000000000014</v>
      </c>
      <c r="I28" s="20">
        <f t="shared" si="2"/>
        <v>12.097200000000001</v>
      </c>
      <c r="J28" s="36">
        <f>'2000'!AF17</f>
        <v>14.680344294500181</v>
      </c>
      <c r="K28" s="36" t="str">
        <f t="shared" si="3"/>
        <v>不合格</v>
      </c>
      <c r="L28" s="20">
        <f t="shared" si="4"/>
        <v>14.680344294500181</v>
      </c>
      <c r="M28" s="20" t="str">
        <f t="shared" si="5"/>
        <v>偏亮</v>
      </c>
      <c r="N28" s="20" t="str">
        <f t="shared" si="6"/>
        <v>偏红</v>
      </c>
      <c r="O28" s="33" t="str">
        <f t="shared" si="7"/>
        <v>偏黄</v>
      </c>
    </row>
    <row r="29" spans="3:15" ht="15.95" customHeight="1" x14ac:dyDescent="0.15">
      <c r="C29" s="54">
        <v>12</v>
      </c>
      <c r="D29" s="55">
        <v>52.782600000000002</v>
      </c>
      <c r="E29" s="55">
        <v>10.023400000000001</v>
      </c>
      <c r="F29" s="55">
        <v>-1.139</v>
      </c>
      <c r="G29" s="20">
        <f t="shared" si="0"/>
        <v>-30.0274</v>
      </c>
      <c r="H29" s="20">
        <f t="shared" si="1"/>
        <v>18.233400000000003</v>
      </c>
      <c r="I29" s="20">
        <f t="shared" si="2"/>
        <v>11.671000000000001</v>
      </c>
      <c r="J29" s="36">
        <f>'2000'!AF18</f>
        <v>35.531009724813543</v>
      </c>
      <c r="K29" s="36" t="str">
        <f t="shared" si="3"/>
        <v>不合格</v>
      </c>
      <c r="L29" s="20">
        <f t="shared" si="4"/>
        <v>35.531009724813543</v>
      </c>
      <c r="M29" s="20" t="str">
        <f t="shared" si="5"/>
        <v>偏暗</v>
      </c>
      <c r="N29" s="20" t="str">
        <f t="shared" si="6"/>
        <v>偏红</v>
      </c>
      <c r="O29" s="33" t="str">
        <f t="shared" si="7"/>
        <v>偏黄</v>
      </c>
    </row>
    <row r="30" spans="3:15" ht="15.95" customHeight="1" x14ac:dyDescent="0.15">
      <c r="C30" s="54">
        <v>13</v>
      </c>
      <c r="D30" s="55">
        <v>52.787500000000001</v>
      </c>
      <c r="E30" s="55">
        <v>10.004099999999999</v>
      </c>
      <c r="F30" s="55">
        <v>-1.1474</v>
      </c>
      <c r="G30" s="20">
        <f t="shared" si="0"/>
        <v>-30.022500000000001</v>
      </c>
      <c r="H30" s="20">
        <f t="shared" si="1"/>
        <v>18.214100000000002</v>
      </c>
      <c r="I30" s="20">
        <f t="shared" si="2"/>
        <v>11.662600000000001</v>
      </c>
      <c r="J30" s="36">
        <f>'2000'!AF19</f>
        <v>35.508440166276408</v>
      </c>
      <c r="K30" s="36" t="str">
        <f t="shared" si="3"/>
        <v>不合格</v>
      </c>
      <c r="L30" s="20">
        <f t="shared" si="4"/>
        <v>35.508440166276408</v>
      </c>
      <c r="M30" s="20" t="str">
        <f t="shared" si="5"/>
        <v>偏暗</v>
      </c>
      <c r="N30" s="20" t="str">
        <f t="shared" si="6"/>
        <v>偏红</v>
      </c>
      <c r="O30" s="33" t="str">
        <f t="shared" si="7"/>
        <v>偏黄</v>
      </c>
    </row>
    <row r="31" spans="3:15" ht="15.95" customHeight="1" x14ac:dyDescent="0.15">
      <c r="C31" s="54">
        <v>14</v>
      </c>
      <c r="D31" s="55">
        <v>55.999400000000001</v>
      </c>
      <c r="E31" s="55">
        <v>5.7304000000000004</v>
      </c>
      <c r="F31" s="55">
        <v>0.5625</v>
      </c>
      <c r="G31" s="20">
        <f t="shared" si="0"/>
        <v>-26.810600000000001</v>
      </c>
      <c r="H31" s="20">
        <f t="shared" si="1"/>
        <v>13.9404</v>
      </c>
      <c r="I31" s="20">
        <f t="shared" si="2"/>
        <v>13.3725</v>
      </c>
      <c r="J31" s="36">
        <f>'2000'!AF20</f>
        <v>30.290738556896642</v>
      </c>
      <c r="K31" s="36" t="str">
        <f t="shared" si="3"/>
        <v>不合格</v>
      </c>
      <c r="L31" s="20">
        <f t="shared" si="4"/>
        <v>30.290738556896642</v>
      </c>
      <c r="M31" s="20" t="str">
        <f t="shared" si="5"/>
        <v>偏暗</v>
      </c>
      <c r="N31" s="20" t="str">
        <f t="shared" si="6"/>
        <v>偏红</v>
      </c>
      <c r="O31" s="33" t="str">
        <f t="shared" si="7"/>
        <v>偏黄</v>
      </c>
    </row>
    <row r="32" spans="3:15" ht="15.95" customHeight="1" x14ac:dyDescent="0.15">
      <c r="C32" s="54">
        <v>15</v>
      </c>
      <c r="D32" s="55">
        <v>54.771099999999997</v>
      </c>
      <c r="E32" s="55">
        <v>4.5712000000000002</v>
      </c>
      <c r="F32" s="55">
        <v>10.165900000000001</v>
      </c>
      <c r="G32" s="20">
        <f t="shared" si="0"/>
        <v>-28.038900000000005</v>
      </c>
      <c r="H32" s="20">
        <f t="shared" si="1"/>
        <v>12.781200000000002</v>
      </c>
      <c r="I32" s="20">
        <f t="shared" si="2"/>
        <v>22.975900000000003</v>
      </c>
      <c r="J32" s="36">
        <f>'2000'!AF21</f>
        <v>31.413243948664768</v>
      </c>
      <c r="K32" s="36" t="str">
        <f t="shared" si="3"/>
        <v>不合格</v>
      </c>
      <c r="L32" s="20">
        <f t="shared" si="4"/>
        <v>31.413243948664768</v>
      </c>
      <c r="M32" s="20" t="str">
        <f t="shared" si="5"/>
        <v>偏暗</v>
      </c>
      <c r="N32" s="20" t="str">
        <f t="shared" si="6"/>
        <v>偏红</v>
      </c>
      <c r="O32" s="33" t="str">
        <f t="shared" si="7"/>
        <v>偏黄</v>
      </c>
    </row>
    <row r="33" spans="3:15" ht="15.95" customHeight="1" x14ac:dyDescent="0.15">
      <c r="C33" s="54">
        <v>16</v>
      </c>
      <c r="D33" s="55">
        <v>92.052099999999996</v>
      </c>
      <c r="E33" s="55">
        <v>0.66569999999999996</v>
      </c>
      <c r="F33" s="55">
        <v>-1.1934</v>
      </c>
      <c r="G33" s="20">
        <f t="shared" si="0"/>
        <v>9.2420999999999935</v>
      </c>
      <c r="H33" s="20">
        <f t="shared" si="1"/>
        <v>8.8757000000000001</v>
      </c>
      <c r="I33" s="20">
        <f t="shared" si="2"/>
        <v>11.6166</v>
      </c>
      <c r="J33" s="36">
        <f>'2000'!AF22</f>
        <v>14.049726084268295</v>
      </c>
      <c r="K33" s="36" t="str">
        <f t="shared" si="3"/>
        <v>不合格</v>
      </c>
      <c r="L33" s="20">
        <f t="shared" si="4"/>
        <v>14.049726084268295</v>
      </c>
      <c r="M33" s="20" t="str">
        <f t="shared" si="5"/>
        <v>偏亮</v>
      </c>
      <c r="N33" s="20" t="str">
        <f t="shared" si="6"/>
        <v>偏红</v>
      </c>
      <c r="O33" s="33" t="str">
        <f t="shared" si="7"/>
        <v>偏黄</v>
      </c>
    </row>
    <row r="34" spans="3:15" ht="15.95" customHeight="1" x14ac:dyDescent="0.15">
      <c r="C34" s="54">
        <v>17</v>
      </c>
      <c r="D34" s="55">
        <v>66.274699999999996</v>
      </c>
      <c r="E34" s="55">
        <v>-23.924900000000001</v>
      </c>
      <c r="F34" s="55">
        <v>-33.061700000000002</v>
      </c>
      <c r="G34" s="20">
        <f t="shared" si="0"/>
        <v>-16.535300000000007</v>
      </c>
      <c r="H34" s="20">
        <f t="shared" si="1"/>
        <v>-15.7149</v>
      </c>
      <c r="I34" s="20">
        <f t="shared" si="2"/>
        <v>-20.2517</v>
      </c>
      <c r="J34" s="36">
        <f>'2000'!AF23</f>
        <v>16.71535331543825</v>
      </c>
      <c r="K34" s="36" t="str">
        <f t="shared" si="3"/>
        <v>不合格</v>
      </c>
      <c r="L34" s="20">
        <f t="shared" si="4"/>
        <v>16.71535331543825</v>
      </c>
      <c r="M34" s="20" t="str">
        <f t="shared" si="5"/>
        <v>偏暗</v>
      </c>
      <c r="N34" s="20" t="str">
        <f t="shared" si="6"/>
        <v>偏绿</v>
      </c>
      <c r="O34" s="33" t="str">
        <f t="shared" si="7"/>
        <v>偏蓝</v>
      </c>
    </row>
    <row r="35" spans="3:15" ht="15.95" customHeight="1" x14ac:dyDescent="0.15">
      <c r="C35" s="54">
        <v>18</v>
      </c>
      <c r="D35" s="55">
        <v>82.758399999999995</v>
      </c>
      <c r="E35" s="55">
        <v>-8.3082999999999991</v>
      </c>
      <c r="F35" s="55">
        <v>-12.800599999999999</v>
      </c>
      <c r="G35" s="20">
        <f t="shared" si="0"/>
        <v>-5.160000000000764E-2</v>
      </c>
      <c r="H35" s="20">
        <f t="shared" si="1"/>
        <v>-9.8299999999998278E-2</v>
      </c>
      <c r="I35" s="20">
        <f t="shared" si="2"/>
        <v>9.4000000000011852E-3</v>
      </c>
      <c r="J35" s="36">
        <f>'2000'!AF24</f>
        <v>9.7882971785804795E-2</v>
      </c>
      <c r="K35" s="36" t="str">
        <f t="shared" si="3"/>
        <v>合格</v>
      </c>
      <c r="L35" s="20">
        <f t="shared" si="4"/>
        <v>9.7882971785804795E-2</v>
      </c>
      <c r="M35" s="20" t="str">
        <f t="shared" si="5"/>
        <v>偏暗</v>
      </c>
      <c r="N35" s="20" t="str">
        <f t="shared" si="6"/>
        <v>偏绿</v>
      </c>
      <c r="O35" s="33" t="str">
        <f t="shared" si="7"/>
        <v>偏黄</v>
      </c>
    </row>
    <row r="36" spans="3:15" ht="15.95" customHeight="1" x14ac:dyDescent="0.15">
      <c r="C36" s="54">
        <v>19</v>
      </c>
      <c r="D36" s="55">
        <v>90.162999999999997</v>
      </c>
      <c r="E36" s="55">
        <v>-0.63990000000000002</v>
      </c>
      <c r="F36" s="55">
        <v>-2.8140000000000001</v>
      </c>
      <c r="G36" s="20">
        <f t="shared" si="0"/>
        <v>7.3529999999999944</v>
      </c>
      <c r="H36" s="20">
        <f t="shared" si="1"/>
        <v>7.5701000000000009</v>
      </c>
      <c r="I36" s="20">
        <f t="shared" si="2"/>
        <v>9.9960000000000004</v>
      </c>
      <c r="J36" s="36">
        <f>'2000'!AF25</f>
        <v>11.389548171735941</v>
      </c>
      <c r="K36" s="36" t="str">
        <f t="shared" si="3"/>
        <v>不合格</v>
      </c>
      <c r="L36" s="20">
        <f t="shared" si="4"/>
        <v>11.389548171735941</v>
      </c>
      <c r="M36" s="20" t="str">
        <f t="shared" si="5"/>
        <v>偏亮</v>
      </c>
      <c r="N36" s="20" t="str">
        <f t="shared" si="6"/>
        <v>偏红</v>
      </c>
      <c r="O36" s="33" t="str">
        <f t="shared" si="7"/>
        <v>偏黄</v>
      </c>
    </row>
    <row r="37" spans="3:15" ht="15.95" customHeight="1" x14ac:dyDescent="0.15">
      <c r="C37" s="54">
        <v>20</v>
      </c>
      <c r="D37" s="55">
        <v>91.697299999999998</v>
      </c>
      <c r="E37" s="55">
        <v>0.77800000000000002</v>
      </c>
      <c r="F37" s="55">
        <v>-0.94679999999999997</v>
      </c>
      <c r="G37" s="20">
        <f t="shared" si="0"/>
        <v>8.8872999999999962</v>
      </c>
      <c r="H37" s="20">
        <f t="shared" si="1"/>
        <v>8.9880000000000013</v>
      </c>
      <c r="I37" s="20">
        <f t="shared" si="2"/>
        <v>11.863200000000001</v>
      </c>
      <c r="J37" s="36">
        <f>'2000'!AF26</f>
        <v>14.292889954446666</v>
      </c>
      <c r="K37" s="36" t="str">
        <f t="shared" si="3"/>
        <v>不合格</v>
      </c>
      <c r="L37" s="20">
        <f t="shared" si="4"/>
        <v>14.292889954446666</v>
      </c>
      <c r="M37" s="20" t="str">
        <f t="shared" si="5"/>
        <v>偏亮</v>
      </c>
      <c r="N37" s="20" t="str">
        <f t="shared" si="6"/>
        <v>偏红</v>
      </c>
      <c r="O37" s="33" t="str">
        <f t="shared" si="7"/>
        <v>偏黄</v>
      </c>
    </row>
    <row r="38" spans="3:15" ht="15" x14ac:dyDescent="0.15">
      <c r="C38" s="54">
        <v>21</v>
      </c>
      <c r="D38" s="55">
        <v>77.611400000000003</v>
      </c>
      <c r="E38" s="55">
        <v>-13.840400000000001</v>
      </c>
      <c r="F38" s="55">
        <v>-20.0425</v>
      </c>
      <c r="G38" s="20">
        <f t="shared" ref="G38:G77" si="8">D38-$E$13</f>
        <v>-5.198599999999999</v>
      </c>
      <c r="H38" s="20">
        <f t="shared" ref="H38:H77" si="9">E38-$F$13</f>
        <v>-5.6303999999999998</v>
      </c>
      <c r="I38" s="20">
        <f t="shared" ref="I38:I77" si="10">F38-$G$13</f>
        <v>-7.2324999999999999</v>
      </c>
      <c r="J38" s="36">
        <f>'2000'!AF27</f>
        <v>6.3127251833843028</v>
      </c>
      <c r="K38" s="36" t="str">
        <f t="shared" si="3"/>
        <v>不合格</v>
      </c>
      <c r="L38" s="20">
        <f t="shared" ref="L38:L77" si="11">J38</f>
        <v>6.3127251833843028</v>
      </c>
      <c r="M38" s="20" t="str">
        <f t="shared" ref="M38:M77" si="12">IF(G38&gt;0,"偏亮",IF(G38=0,"完美","偏暗"))</f>
        <v>偏暗</v>
      </c>
      <c r="N38" s="20" t="str">
        <f t="shared" ref="N38:N77" si="13">IF(H38&gt;0,"偏红",IF(H38=0,"完美","偏绿"))</f>
        <v>偏绿</v>
      </c>
      <c r="O38" s="33" t="str">
        <f t="shared" ref="O38:O77" si="14">IF(I38&gt;0,"偏黄",IF(I38=0,"完美","偏蓝"))</f>
        <v>偏蓝</v>
      </c>
    </row>
    <row r="39" spans="3:15" ht="15" x14ac:dyDescent="0.15">
      <c r="C39" s="54">
        <v>22</v>
      </c>
      <c r="D39" s="55">
        <v>83.780600000000007</v>
      </c>
      <c r="E39" s="55">
        <v>-8.2920999999999996</v>
      </c>
      <c r="F39" s="55">
        <v>-12.6797</v>
      </c>
      <c r="G39" s="20">
        <f t="shared" si="8"/>
        <v>0.97060000000000457</v>
      </c>
      <c r="H39" s="20">
        <f t="shared" si="9"/>
        <v>-8.209999999999873E-2</v>
      </c>
      <c r="I39" s="20">
        <f t="shared" si="10"/>
        <v>0.13030000000000008</v>
      </c>
      <c r="J39" s="36">
        <f>'2000'!AF28</f>
        <v>0.66107285463536636</v>
      </c>
      <c r="K39" s="36" t="str">
        <f t="shared" si="3"/>
        <v>合格</v>
      </c>
      <c r="L39" s="20">
        <f t="shared" si="11"/>
        <v>0.66107285463536636</v>
      </c>
      <c r="M39" s="20" t="str">
        <f t="shared" si="12"/>
        <v>偏亮</v>
      </c>
      <c r="N39" s="20" t="str">
        <f t="shared" si="13"/>
        <v>偏绿</v>
      </c>
      <c r="O39" s="33" t="str">
        <f t="shared" si="14"/>
        <v>偏黄</v>
      </c>
    </row>
    <row r="40" spans="3:15" ht="15" x14ac:dyDescent="0.15">
      <c r="C40" s="54">
        <v>23</v>
      </c>
      <c r="D40" s="55">
        <v>73.937200000000004</v>
      </c>
      <c r="E40" s="55">
        <v>-17.451799999999999</v>
      </c>
      <c r="F40" s="55">
        <v>-24.792300000000001</v>
      </c>
      <c r="G40" s="20">
        <f t="shared" si="8"/>
        <v>-8.872799999999998</v>
      </c>
      <c r="H40" s="20">
        <f t="shared" si="9"/>
        <v>-9.2417999999999978</v>
      </c>
      <c r="I40" s="20">
        <f t="shared" si="10"/>
        <v>-11.9823</v>
      </c>
      <c r="J40" s="36">
        <f>'2000'!AF29</f>
        <v>9.9942809273437554</v>
      </c>
      <c r="K40" s="36" t="str">
        <f t="shared" si="3"/>
        <v>不合格</v>
      </c>
      <c r="L40" s="20">
        <f t="shared" si="11"/>
        <v>9.9942809273437554</v>
      </c>
      <c r="M40" s="20" t="str">
        <f t="shared" si="12"/>
        <v>偏暗</v>
      </c>
      <c r="N40" s="20" t="str">
        <f t="shared" si="13"/>
        <v>偏绿</v>
      </c>
      <c r="O40" s="33" t="str">
        <f t="shared" si="14"/>
        <v>偏蓝</v>
      </c>
    </row>
    <row r="41" spans="3:15" ht="15" x14ac:dyDescent="0.15">
      <c r="C41" s="54">
        <v>24</v>
      </c>
      <c r="D41" s="55">
        <v>64.644300000000001</v>
      </c>
      <c r="E41" s="55">
        <v>43.121000000000002</v>
      </c>
      <c r="F41" s="55">
        <v>-6.6139000000000001</v>
      </c>
      <c r="G41" s="20">
        <f t="shared" si="8"/>
        <v>-18.165700000000001</v>
      </c>
      <c r="H41" s="20">
        <f t="shared" si="9"/>
        <v>51.331000000000003</v>
      </c>
      <c r="I41" s="20">
        <f t="shared" si="10"/>
        <v>6.1961000000000004</v>
      </c>
      <c r="J41" s="36">
        <f>'2000'!AF30</f>
        <v>36.64723836860037</v>
      </c>
      <c r="K41" s="36" t="str">
        <f t="shared" si="3"/>
        <v>不合格</v>
      </c>
      <c r="L41" s="20">
        <f t="shared" si="11"/>
        <v>36.64723836860037</v>
      </c>
      <c r="M41" s="20" t="str">
        <f t="shared" si="12"/>
        <v>偏暗</v>
      </c>
      <c r="N41" s="20" t="str">
        <f t="shared" si="13"/>
        <v>偏红</v>
      </c>
      <c r="O41" s="33" t="str">
        <f t="shared" si="14"/>
        <v>偏黄</v>
      </c>
    </row>
    <row r="42" spans="3:15" ht="15" x14ac:dyDescent="0.15">
      <c r="C42" s="54">
        <v>25</v>
      </c>
      <c r="D42" s="55">
        <v>54.491500000000002</v>
      </c>
      <c r="E42" s="55">
        <v>-0.39800000000000002</v>
      </c>
      <c r="F42" s="55">
        <v>-0.42799999999999999</v>
      </c>
      <c r="G42" s="20">
        <f t="shared" si="8"/>
        <v>-28.3185</v>
      </c>
      <c r="H42" s="20">
        <f t="shared" si="9"/>
        <v>7.8120000000000012</v>
      </c>
      <c r="I42" s="20">
        <f t="shared" si="10"/>
        <v>12.382</v>
      </c>
      <c r="J42" s="36">
        <f>'2000'!AF31</f>
        <v>25.298137545853006</v>
      </c>
      <c r="K42" s="36" t="str">
        <f t="shared" si="3"/>
        <v>不合格</v>
      </c>
      <c r="L42" s="20">
        <f t="shared" si="11"/>
        <v>25.298137545853006</v>
      </c>
      <c r="M42" s="20" t="str">
        <f t="shared" si="12"/>
        <v>偏暗</v>
      </c>
      <c r="N42" s="20" t="str">
        <f t="shared" si="13"/>
        <v>偏红</v>
      </c>
      <c r="O42" s="33" t="str">
        <f t="shared" si="14"/>
        <v>偏黄</v>
      </c>
    </row>
    <row r="43" spans="3:15" ht="15" x14ac:dyDescent="0.15">
      <c r="C43" s="54">
        <v>26</v>
      </c>
      <c r="D43" s="55">
        <v>119.492383333333</v>
      </c>
      <c r="E43" s="55">
        <v>29.07865</v>
      </c>
      <c r="F43" s="55">
        <v>35.967833333333303</v>
      </c>
      <c r="G43" s="20">
        <f t="shared" si="8"/>
        <v>36.682383333332993</v>
      </c>
      <c r="H43" s="20">
        <f t="shared" si="9"/>
        <v>37.288650000000004</v>
      </c>
      <c r="I43" s="20">
        <f t="shared" si="10"/>
        <v>48.777833333333305</v>
      </c>
      <c r="J43" s="36">
        <f>'2000'!AF32</f>
        <v>43.372964480398608</v>
      </c>
      <c r="K43" s="36" t="str">
        <f t="shared" si="3"/>
        <v>不合格</v>
      </c>
      <c r="L43" s="20">
        <f t="shared" si="11"/>
        <v>43.372964480398608</v>
      </c>
      <c r="M43" s="20" t="str">
        <f t="shared" si="12"/>
        <v>偏亮</v>
      </c>
      <c r="N43" s="20" t="str">
        <f t="shared" si="13"/>
        <v>偏红</v>
      </c>
      <c r="O43" s="33" t="str">
        <f t="shared" si="14"/>
        <v>偏黄</v>
      </c>
    </row>
    <row r="44" spans="3:15" ht="15" x14ac:dyDescent="0.15">
      <c r="C44" s="54">
        <v>27</v>
      </c>
      <c r="D44" s="55">
        <v>123.961833333333</v>
      </c>
      <c r="E44" s="55">
        <v>33.6218</v>
      </c>
      <c r="F44" s="55">
        <v>41.894733333333299</v>
      </c>
      <c r="G44" s="20">
        <f t="shared" si="8"/>
        <v>41.151833333333002</v>
      </c>
      <c r="H44" s="20">
        <f t="shared" si="9"/>
        <v>41.831800000000001</v>
      </c>
      <c r="I44" s="20">
        <f t="shared" si="10"/>
        <v>54.704733333333301</v>
      </c>
      <c r="J44" s="36">
        <f>'2000'!AF33</f>
        <v>45.677023819059883</v>
      </c>
      <c r="K44" s="36" t="str">
        <f t="shared" si="3"/>
        <v>不合格</v>
      </c>
      <c r="L44" s="20">
        <f t="shared" si="11"/>
        <v>45.677023819059883</v>
      </c>
      <c r="M44" s="20" t="str">
        <f t="shared" si="12"/>
        <v>偏亮</v>
      </c>
      <c r="N44" s="20" t="str">
        <f t="shared" si="13"/>
        <v>偏红</v>
      </c>
      <c r="O44" s="33" t="str">
        <f t="shared" si="14"/>
        <v>偏黄</v>
      </c>
    </row>
    <row r="45" spans="3:15" ht="15" x14ac:dyDescent="0.15">
      <c r="C45" s="54">
        <v>28</v>
      </c>
      <c r="D45" s="55">
        <v>128.431283333333</v>
      </c>
      <c r="E45" s="55">
        <v>38.164949999999997</v>
      </c>
      <c r="F45" s="55">
        <v>47.821633333333303</v>
      </c>
      <c r="G45" s="20">
        <f t="shared" si="8"/>
        <v>45.621283333332997</v>
      </c>
      <c r="H45" s="20">
        <f t="shared" si="9"/>
        <v>46.374949999999998</v>
      </c>
      <c r="I45" s="20">
        <f t="shared" si="10"/>
        <v>60.631633333333305</v>
      </c>
      <c r="J45" s="36">
        <f>'2000'!AF34</f>
        <v>47.89654921069296</v>
      </c>
      <c r="K45" s="36" t="str">
        <f t="shared" si="3"/>
        <v>不合格</v>
      </c>
      <c r="L45" s="20">
        <f t="shared" si="11"/>
        <v>47.89654921069296</v>
      </c>
      <c r="M45" s="20" t="str">
        <f t="shared" si="12"/>
        <v>偏亮</v>
      </c>
      <c r="N45" s="20" t="str">
        <f t="shared" si="13"/>
        <v>偏红</v>
      </c>
      <c r="O45" s="33" t="str">
        <f t="shared" si="14"/>
        <v>偏黄</v>
      </c>
    </row>
    <row r="46" spans="3:15" ht="15" x14ac:dyDescent="0.15">
      <c r="C46" s="54">
        <v>29</v>
      </c>
      <c r="D46" s="55">
        <v>132.90073333333299</v>
      </c>
      <c r="E46" s="55">
        <v>42.708100000000002</v>
      </c>
      <c r="F46" s="55">
        <v>53.748533333333299</v>
      </c>
      <c r="G46" s="20">
        <f t="shared" si="8"/>
        <v>50.090733333332992</v>
      </c>
      <c r="H46" s="20">
        <f t="shared" si="9"/>
        <v>50.918100000000003</v>
      </c>
      <c r="I46" s="20">
        <f t="shared" si="10"/>
        <v>66.558533333333301</v>
      </c>
      <c r="J46" s="36">
        <f>'2000'!AF35</f>
        <v>49.982899824611856</v>
      </c>
      <c r="K46" s="36" t="str">
        <f t="shared" si="3"/>
        <v>不合格</v>
      </c>
      <c r="L46" s="20">
        <f t="shared" si="11"/>
        <v>49.982899824611856</v>
      </c>
      <c r="M46" s="20" t="str">
        <f t="shared" si="12"/>
        <v>偏亮</v>
      </c>
      <c r="N46" s="20" t="str">
        <f t="shared" si="13"/>
        <v>偏红</v>
      </c>
      <c r="O46" s="33" t="str">
        <f t="shared" si="14"/>
        <v>偏黄</v>
      </c>
    </row>
    <row r="47" spans="3:15" ht="15" x14ac:dyDescent="0.15">
      <c r="C47" s="54">
        <v>30</v>
      </c>
      <c r="D47" s="55">
        <v>137.37018333333299</v>
      </c>
      <c r="E47" s="55">
        <v>47.251249999999999</v>
      </c>
      <c r="F47" s="55">
        <v>59.675433333333302</v>
      </c>
      <c r="G47" s="20">
        <f t="shared" si="8"/>
        <v>54.560183333332986</v>
      </c>
      <c r="H47" s="20">
        <f t="shared" si="9"/>
        <v>55.46125</v>
      </c>
      <c r="I47" s="20">
        <f t="shared" si="10"/>
        <v>72.485433333333305</v>
      </c>
      <c r="J47" s="36">
        <f>'2000'!AF36</f>
        <v>51.927909475695294</v>
      </c>
      <c r="K47" s="36" t="str">
        <f t="shared" si="3"/>
        <v>不合格</v>
      </c>
      <c r="L47" s="20">
        <f t="shared" si="11"/>
        <v>51.927909475695294</v>
      </c>
      <c r="M47" s="20" t="str">
        <f t="shared" si="12"/>
        <v>偏亮</v>
      </c>
      <c r="N47" s="20" t="str">
        <f t="shared" si="13"/>
        <v>偏红</v>
      </c>
      <c r="O47" s="33" t="str">
        <f t="shared" si="14"/>
        <v>偏黄</v>
      </c>
    </row>
    <row r="48" spans="3:15" ht="15" x14ac:dyDescent="0.15">
      <c r="C48" s="54">
        <v>31</v>
      </c>
      <c r="D48" s="55">
        <v>141.83963333333301</v>
      </c>
      <c r="E48" s="55">
        <v>51.794400000000003</v>
      </c>
      <c r="F48" s="55">
        <v>65.602333333333306</v>
      </c>
      <c r="G48" s="20">
        <f t="shared" si="8"/>
        <v>59.02963333333301</v>
      </c>
      <c r="H48" s="20">
        <f t="shared" si="9"/>
        <v>60.004400000000004</v>
      </c>
      <c r="I48" s="20">
        <f t="shared" si="10"/>
        <v>78.412333333333308</v>
      </c>
      <c r="J48" s="36">
        <f>'2000'!AF37</f>
        <v>53.740154882598105</v>
      </c>
      <c r="K48" s="36" t="str">
        <f t="shared" si="3"/>
        <v>不合格</v>
      </c>
      <c r="L48" s="20">
        <f t="shared" si="11"/>
        <v>53.740154882598105</v>
      </c>
      <c r="M48" s="20" t="str">
        <f t="shared" si="12"/>
        <v>偏亮</v>
      </c>
      <c r="N48" s="20" t="str">
        <f t="shared" si="13"/>
        <v>偏红</v>
      </c>
      <c r="O48" s="33" t="str">
        <f t="shared" si="14"/>
        <v>偏黄</v>
      </c>
    </row>
    <row r="49" spans="3:15" ht="15" x14ac:dyDescent="0.15">
      <c r="C49" s="54">
        <v>32</v>
      </c>
      <c r="D49" s="55">
        <v>146.30908333333301</v>
      </c>
      <c r="E49" s="55">
        <v>56.33755</v>
      </c>
      <c r="F49" s="55">
        <v>71.529233333333295</v>
      </c>
      <c r="G49" s="20">
        <f t="shared" si="8"/>
        <v>63.499083333333004</v>
      </c>
      <c r="H49" s="20">
        <f t="shared" si="9"/>
        <v>64.547550000000001</v>
      </c>
      <c r="I49" s="20">
        <f t="shared" si="10"/>
        <v>84.339233333333297</v>
      </c>
      <c r="J49" s="36">
        <f>'2000'!AF38</f>
        <v>55.433205556746657</v>
      </c>
      <c r="K49" s="36" t="str">
        <f t="shared" si="3"/>
        <v>不合格</v>
      </c>
      <c r="L49" s="20">
        <f t="shared" si="11"/>
        <v>55.433205556746657</v>
      </c>
      <c r="M49" s="20" t="str">
        <f t="shared" si="12"/>
        <v>偏亮</v>
      </c>
      <c r="N49" s="20" t="str">
        <f t="shared" si="13"/>
        <v>偏红</v>
      </c>
      <c r="O49" s="33" t="str">
        <f t="shared" si="14"/>
        <v>偏黄</v>
      </c>
    </row>
    <row r="50" spans="3:15" ht="15" x14ac:dyDescent="0.15">
      <c r="C50" s="54">
        <v>33</v>
      </c>
      <c r="D50" s="55">
        <v>150.778533333333</v>
      </c>
      <c r="E50" s="55">
        <v>60.880699999999997</v>
      </c>
      <c r="F50" s="55">
        <v>77.456133333333298</v>
      </c>
      <c r="G50" s="20">
        <f t="shared" si="8"/>
        <v>67.968533333332999</v>
      </c>
      <c r="H50" s="20">
        <f t="shared" si="9"/>
        <v>69.090699999999998</v>
      </c>
      <c r="I50" s="20">
        <f t="shared" si="10"/>
        <v>90.2661333333333</v>
      </c>
      <c r="J50" s="36">
        <f>'2000'!AF39</f>
        <v>57.020964040794958</v>
      </c>
      <c r="K50" s="36" t="str">
        <f t="shared" si="3"/>
        <v>不合格</v>
      </c>
      <c r="L50" s="20">
        <f t="shared" si="11"/>
        <v>57.020964040794958</v>
      </c>
      <c r="M50" s="20" t="str">
        <f t="shared" si="12"/>
        <v>偏亮</v>
      </c>
      <c r="N50" s="20" t="str">
        <f t="shared" si="13"/>
        <v>偏红</v>
      </c>
      <c r="O50" s="33" t="str">
        <f t="shared" si="14"/>
        <v>偏黄</v>
      </c>
    </row>
    <row r="51" spans="3:15" ht="15" x14ac:dyDescent="0.15">
      <c r="C51" s="54">
        <v>34</v>
      </c>
      <c r="D51" s="55">
        <v>155.247983333333</v>
      </c>
      <c r="E51" s="55">
        <v>65.423850000000002</v>
      </c>
      <c r="F51" s="55">
        <v>83.383033333333302</v>
      </c>
      <c r="G51" s="20">
        <f t="shared" si="8"/>
        <v>72.437983333332994</v>
      </c>
      <c r="H51" s="20">
        <f t="shared" si="9"/>
        <v>73.633849999999995</v>
      </c>
      <c r="I51" s="20">
        <f t="shared" si="10"/>
        <v>96.193033333333304</v>
      </c>
      <c r="J51" s="36">
        <f>'2000'!AF40</f>
        <v>58.516065641404687</v>
      </c>
      <c r="K51" s="36" t="str">
        <f t="shared" si="3"/>
        <v>不合格</v>
      </c>
      <c r="L51" s="20">
        <f t="shared" si="11"/>
        <v>58.516065641404687</v>
      </c>
      <c r="M51" s="20" t="str">
        <f t="shared" si="12"/>
        <v>偏亮</v>
      </c>
      <c r="N51" s="20" t="str">
        <f t="shared" si="13"/>
        <v>偏红</v>
      </c>
      <c r="O51" s="33" t="str">
        <f t="shared" si="14"/>
        <v>偏黄</v>
      </c>
    </row>
    <row r="52" spans="3:15" ht="15" x14ac:dyDescent="0.15">
      <c r="C52" s="54">
        <v>35</v>
      </c>
      <c r="D52" s="55">
        <v>159.71743333333299</v>
      </c>
      <c r="E52" s="55">
        <v>69.966999999999999</v>
      </c>
      <c r="F52" s="55">
        <v>89.309933333333305</v>
      </c>
      <c r="G52" s="20">
        <f t="shared" si="8"/>
        <v>76.907433333332989</v>
      </c>
      <c r="H52" s="20">
        <f t="shared" si="9"/>
        <v>78.176999999999992</v>
      </c>
      <c r="I52" s="20">
        <f t="shared" si="10"/>
        <v>102.11993333333331</v>
      </c>
      <c r="J52" s="36">
        <f>'2000'!AF41</f>
        <v>59.929481386340832</v>
      </c>
      <c r="K52" s="36" t="str">
        <f t="shared" si="3"/>
        <v>不合格</v>
      </c>
      <c r="L52" s="20">
        <f t="shared" si="11"/>
        <v>59.929481386340832</v>
      </c>
      <c r="M52" s="20" t="str">
        <f t="shared" si="12"/>
        <v>偏亮</v>
      </c>
      <c r="N52" s="20" t="str">
        <f t="shared" si="13"/>
        <v>偏红</v>
      </c>
      <c r="O52" s="33" t="str">
        <f t="shared" si="14"/>
        <v>偏黄</v>
      </c>
    </row>
    <row r="53" spans="3:15" ht="15" x14ac:dyDescent="0.15">
      <c r="C53" s="54">
        <v>36</v>
      </c>
      <c r="D53" s="55">
        <v>164.18688333333299</v>
      </c>
      <c r="E53" s="55">
        <v>74.510149999999996</v>
      </c>
      <c r="F53" s="55">
        <v>95.236833333333294</v>
      </c>
      <c r="G53" s="20">
        <f t="shared" si="8"/>
        <v>81.376883333332984</v>
      </c>
      <c r="H53" s="20">
        <f t="shared" si="9"/>
        <v>82.72014999999999</v>
      </c>
      <c r="I53" s="20">
        <f t="shared" si="10"/>
        <v>108.0468333333333</v>
      </c>
      <c r="J53" s="36">
        <f>'2000'!AF42</f>
        <v>61.270564224047185</v>
      </c>
      <c r="K53" s="36" t="str">
        <f t="shared" si="3"/>
        <v>不合格</v>
      </c>
      <c r="L53" s="20">
        <f t="shared" si="11"/>
        <v>61.270564224047185</v>
      </c>
      <c r="M53" s="20" t="str">
        <f t="shared" si="12"/>
        <v>偏亮</v>
      </c>
      <c r="N53" s="20" t="str">
        <f t="shared" si="13"/>
        <v>偏红</v>
      </c>
      <c r="O53" s="33" t="str">
        <f t="shared" si="14"/>
        <v>偏黄</v>
      </c>
    </row>
    <row r="54" spans="3:15" ht="15" x14ac:dyDescent="0.15">
      <c r="C54" s="54">
        <v>37</v>
      </c>
      <c r="D54" s="55">
        <v>168.65633333333301</v>
      </c>
      <c r="E54" s="55">
        <v>79.053299999999993</v>
      </c>
      <c r="F54" s="55">
        <v>101.163733333333</v>
      </c>
      <c r="G54" s="20">
        <f t="shared" si="8"/>
        <v>85.846333333333007</v>
      </c>
      <c r="H54" s="20">
        <f t="shared" si="9"/>
        <v>87.263299999999987</v>
      </c>
      <c r="I54" s="20">
        <f t="shared" si="10"/>
        <v>113.973733333333</v>
      </c>
      <c r="J54" s="36">
        <f>'2000'!AF43</f>
        <v>62.547237863438113</v>
      </c>
      <c r="K54" s="36" t="str">
        <f t="shared" si="3"/>
        <v>不合格</v>
      </c>
      <c r="L54" s="20">
        <f t="shared" si="11"/>
        <v>62.547237863438113</v>
      </c>
      <c r="M54" s="20" t="str">
        <f t="shared" si="12"/>
        <v>偏亮</v>
      </c>
      <c r="N54" s="20" t="str">
        <f t="shared" si="13"/>
        <v>偏红</v>
      </c>
      <c r="O54" s="33" t="str">
        <f t="shared" si="14"/>
        <v>偏黄</v>
      </c>
    </row>
    <row r="55" spans="3:15" ht="15" x14ac:dyDescent="0.15">
      <c r="C55" s="54">
        <v>38</v>
      </c>
      <c r="D55" s="55">
        <v>173.125783333333</v>
      </c>
      <c r="E55" s="55">
        <v>83.596450000000004</v>
      </c>
      <c r="F55" s="55">
        <v>107.090633333333</v>
      </c>
      <c r="G55" s="20">
        <f t="shared" si="8"/>
        <v>90.315783333333002</v>
      </c>
      <c r="H55" s="20">
        <f t="shared" si="9"/>
        <v>91.806450000000012</v>
      </c>
      <c r="I55" s="20">
        <f t="shared" si="10"/>
        <v>119.900633333333</v>
      </c>
      <c r="J55" s="36">
        <f>'2000'!AF44</f>
        <v>63.766212483829534</v>
      </c>
      <c r="K55" s="36" t="str">
        <f t="shared" si="3"/>
        <v>不合格</v>
      </c>
      <c r="L55" s="20">
        <f t="shared" si="11"/>
        <v>63.766212483829534</v>
      </c>
      <c r="M55" s="20" t="str">
        <f t="shared" si="12"/>
        <v>偏亮</v>
      </c>
      <c r="N55" s="20" t="str">
        <f t="shared" si="13"/>
        <v>偏红</v>
      </c>
      <c r="O55" s="33" t="str">
        <f t="shared" si="14"/>
        <v>偏黄</v>
      </c>
    </row>
    <row r="56" spans="3:15" ht="15" x14ac:dyDescent="0.15">
      <c r="C56" s="54">
        <v>39</v>
      </c>
      <c r="D56" s="55">
        <v>177.595233333333</v>
      </c>
      <c r="E56" s="55">
        <v>88.139600000000002</v>
      </c>
      <c r="F56" s="55">
        <v>113.01753333333301</v>
      </c>
      <c r="G56" s="20">
        <f t="shared" si="8"/>
        <v>94.785233333332997</v>
      </c>
      <c r="H56" s="20">
        <f t="shared" si="9"/>
        <v>96.349600000000009</v>
      </c>
      <c r="I56" s="20">
        <f t="shared" si="10"/>
        <v>125.82753333333301</v>
      </c>
      <c r="J56" s="36">
        <f>'2000'!AF45</f>
        <v>64.933185461557812</v>
      </c>
      <c r="K56" s="36" t="str">
        <f t="shared" si="3"/>
        <v>不合格</v>
      </c>
      <c r="L56" s="20">
        <f t="shared" si="11"/>
        <v>64.933185461557812</v>
      </c>
      <c r="M56" s="20" t="str">
        <f t="shared" si="12"/>
        <v>偏亮</v>
      </c>
      <c r="N56" s="20" t="str">
        <f t="shared" si="13"/>
        <v>偏红</v>
      </c>
      <c r="O56" s="33" t="str">
        <f t="shared" si="14"/>
        <v>偏黄</v>
      </c>
    </row>
    <row r="57" spans="3:15" ht="15" x14ac:dyDescent="0.15">
      <c r="C57" s="54">
        <v>40</v>
      </c>
      <c r="D57" s="55">
        <v>182.06468333333299</v>
      </c>
      <c r="E57" s="55">
        <v>92.682749999999999</v>
      </c>
      <c r="F57" s="55">
        <v>118.944433333333</v>
      </c>
      <c r="G57" s="20">
        <f t="shared" si="8"/>
        <v>99.254683333332991</v>
      </c>
      <c r="H57" s="20">
        <f t="shared" si="9"/>
        <v>100.89275000000001</v>
      </c>
      <c r="I57" s="20">
        <f t="shared" si="10"/>
        <v>131.754433333333</v>
      </c>
      <c r="J57" s="36">
        <f>'2000'!AF46</f>
        <v>66.05301464191453</v>
      </c>
      <c r="K57" s="36" t="str">
        <f t="shared" si="3"/>
        <v>不合格</v>
      </c>
      <c r="L57" s="20">
        <f t="shared" si="11"/>
        <v>66.05301464191453</v>
      </c>
      <c r="M57" s="20" t="str">
        <f t="shared" si="12"/>
        <v>偏亮</v>
      </c>
      <c r="N57" s="20" t="str">
        <f t="shared" si="13"/>
        <v>偏红</v>
      </c>
      <c r="O57" s="33" t="str">
        <f t="shared" si="14"/>
        <v>偏黄</v>
      </c>
    </row>
    <row r="58" spans="3:15" ht="15" x14ac:dyDescent="0.15">
      <c r="C58" s="54">
        <v>41</v>
      </c>
      <c r="D58" s="55">
        <v>186.53413333333299</v>
      </c>
      <c r="E58" s="55">
        <v>97.225899999999996</v>
      </c>
      <c r="F58" s="55">
        <v>124.871333333333</v>
      </c>
      <c r="G58" s="20">
        <f t="shared" si="8"/>
        <v>103.72413333333299</v>
      </c>
      <c r="H58" s="20">
        <f t="shared" si="9"/>
        <v>105.4359</v>
      </c>
      <c r="I58" s="20">
        <f t="shared" si="10"/>
        <v>137.68133333333299</v>
      </c>
      <c r="J58" s="36">
        <f>'2000'!AF47</f>
        <v>67.129863033429373</v>
      </c>
      <c r="K58" s="36" t="str">
        <f t="shared" si="3"/>
        <v>不合格</v>
      </c>
      <c r="L58" s="20">
        <f t="shared" si="11"/>
        <v>67.129863033429373</v>
      </c>
      <c r="M58" s="20" t="str">
        <f t="shared" si="12"/>
        <v>偏亮</v>
      </c>
      <c r="N58" s="20" t="str">
        <f t="shared" si="13"/>
        <v>偏红</v>
      </c>
      <c r="O58" s="33" t="str">
        <f t="shared" si="14"/>
        <v>偏黄</v>
      </c>
    </row>
    <row r="59" spans="3:15" ht="15" x14ac:dyDescent="0.15">
      <c r="C59" s="54">
        <v>42</v>
      </c>
      <c r="D59" s="55">
        <v>191.00358333333301</v>
      </c>
      <c r="E59" s="55">
        <v>101.76904999999999</v>
      </c>
      <c r="F59" s="55">
        <v>130.798233333333</v>
      </c>
      <c r="G59" s="20">
        <f t="shared" si="8"/>
        <v>108.19358333333301</v>
      </c>
      <c r="H59" s="20">
        <f t="shared" si="9"/>
        <v>109.97905</v>
      </c>
      <c r="I59" s="20">
        <f t="shared" si="10"/>
        <v>143.608233333333</v>
      </c>
      <c r="J59" s="36">
        <f>'2000'!AF48</f>
        <v>68.167317807239883</v>
      </c>
      <c r="K59" s="36" t="str">
        <f t="shared" si="3"/>
        <v>不合格</v>
      </c>
      <c r="L59" s="20">
        <f t="shared" si="11"/>
        <v>68.167317807239883</v>
      </c>
      <c r="M59" s="20" t="str">
        <f t="shared" si="12"/>
        <v>偏亮</v>
      </c>
      <c r="N59" s="20" t="str">
        <f t="shared" si="13"/>
        <v>偏红</v>
      </c>
      <c r="O59" s="33" t="str">
        <f t="shared" si="14"/>
        <v>偏黄</v>
      </c>
    </row>
    <row r="60" spans="3:15" ht="15" x14ac:dyDescent="0.15">
      <c r="C60" s="54">
        <v>43</v>
      </c>
      <c r="D60" s="55">
        <v>195.47303333333301</v>
      </c>
      <c r="E60" s="55">
        <v>106.3122</v>
      </c>
      <c r="F60" s="55">
        <v>136.72513333333299</v>
      </c>
      <c r="G60" s="20">
        <f t="shared" si="8"/>
        <v>112.663033333333</v>
      </c>
      <c r="H60" s="20">
        <f t="shared" si="9"/>
        <v>114.5222</v>
      </c>
      <c r="I60" s="20">
        <f t="shared" si="10"/>
        <v>149.53513333333299</v>
      </c>
      <c r="J60" s="36">
        <f>'2000'!AF49</f>
        <v>69.168487530486374</v>
      </c>
      <c r="K60" s="36" t="str">
        <f t="shared" si="3"/>
        <v>不合格</v>
      </c>
      <c r="L60" s="20">
        <f t="shared" si="11"/>
        <v>69.168487530486374</v>
      </c>
      <c r="M60" s="20" t="str">
        <f t="shared" si="12"/>
        <v>偏亮</v>
      </c>
      <c r="N60" s="20" t="str">
        <f t="shared" si="13"/>
        <v>偏红</v>
      </c>
      <c r="O60" s="33" t="str">
        <f t="shared" si="14"/>
        <v>偏黄</v>
      </c>
    </row>
    <row r="61" spans="3:15" ht="15" x14ac:dyDescent="0.15">
      <c r="C61" s="54">
        <v>44</v>
      </c>
      <c r="D61" s="55">
        <v>199.942483333333</v>
      </c>
      <c r="E61" s="55">
        <v>110.85535</v>
      </c>
      <c r="F61" s="55">
        <v>142.65203333333301</v>
      </c>
      <c r="G61" s="20">
        <f t="shared" si="8"/>
        <v>117.132483333333</v>
      </c>
      <c r="H61" s="20">
        <f t="shared" si="9"/>
        <v>119.06535</v>
      </c>
      <c r="I61" s="20">
        <f t="shared" si="10"/>
        <v>155.46203333333301</v>
      </c>
      <c r="J61" s="36">
        <f>'2000'!AF50</f>
        <v>70.136081468326751</v>
      </c>
      <c r="K61" s="36" t="str">
        <f t="shared" si="3"/>
        <v>不合格</v>
      </c>
      <c r="L61" s="20">
        <f t="shared" si="11"/>
        <v>70.136081468326751</v>
      </c>
      <c r="M61" s="20" t="str">
        <f t="shared" si="12"/>
        <v>偏亮</v>
      </c>
      <c r="N61" s="20" t="str">
        <f t="shared" si="13"/>
        <v>偏红</v>
      </c>
      <c r="O61" s="33" t="str">
        <f t="shared" si="14"/>
        <v>偏黄</v>
      </c>
    </row>
    <row r="62" spans="3:15" ht="15" x14ac:dyDescent="0.15">
      <c r="C62" s="54">
        <v>45</v>
      </c>
      <c r="D62" s="55">
        <v>84.056100000000001</v>
      </c>
      <c r="E62" s="55">
        <v>-7.9747000000000003</v>
      </c>
      <c r="F62" s="55">
        <v>-12.5406</v>
      </c>
      <c r="G62" s="20">
        <f t="shared" si="8"/>
        <v>1.2460999999999984</v>
      </c>
      <c r="H62" s="20">
        <f t="shared" si="9"/>
        <v>0.23530000000000051</v>
      </c>
      <c r="I62" s="20">
        <f t="shared" si="10"/>
        <v>0.26940000000000097</v>
      </c>
      <c r="J62" s="36">
        <f>'2000'!AF51</f>
        <v>0.86729960346118973</v>
      </c>
      <c r="K62" s="36" t="str">
        <f t="shared" si="3"/>
        <v>合格</v>
      </c>
      <c r="L62" s="20">
        <f t="shared" si="11"/>
        <v>0.86729960346118973</v>
      </c>
      <c r="M62" s="20" t="str">
        <f t="shared" si="12"/>
        <v>偏亮</v>
      </c>
      <c r="N62" s="20" t="str">
        <f t="shared" si="13"/>
        <v>偏红</v>
      </c>
      <c r="O62" s="33" t="str">
        <f t="shared" si="14"/>
        <v>偏黄</v>
      </c>
    </row>
    <row r="63" spans="3:15" ht="15" x14ac:dyDescent="0.15">
      <c r="C63" s="54">
        <v>46</v>
      </c>
      <c r="D63" s="55">
        <v>87.792900000000003</v>
      </c>
      <c r="E63" s="55">
        <v>-3.8725999999999998</v>
      </c>
      <c r="F63" s="55">
        <v>-7.5556999999999999</v>
      </c>
      <c r="G63" s="20">
        <f t="shared" si="8"/>
        <v>4.9829000000000008</v>
      </c>
      <c r="H63" s="20">
        <f t="shared" si="9"/>
        <v>4.3374000000000006</v>
      </c>
      <c r="I63" s="20">
        <f t="shared" si="10"/>
        <v>5.2543000000000006</v>
      </c>
      <c r="J63" s="36">
        <f>'2000'!AF52</f>
        <v>6.1051366601754165</v>
      </c>
      <c r="K63" s="36" t="str">
        <f t="shared" si="3"/>
        <v>不合格</v>
      </c>
      <c r="L63" s="20">
        <f t="shared" si="11"/>
        <v>6.1051366601754165</v>
      </c>
      <c r="M63" s="20" t="str">
        <f t="shared" si="12"/>
        <v>偏亮</v>
      </c>
      <c r="N63" s="20" t="str">
        <f t="shared" si="13"/>
        <v>偏红</v>
      </c>
      <c r="O63" s="33" t="str">
        <f t="shared" si="14"/>
        <v>偏黄</v>
      </c>
    </row>
    <row r="64" spans="3:15" ht="15" x14ac:dyDescent="0.15">
      <c r="C64" s="54">
        <v>47</v>
      </c>
      <c r="D64" s="55">
        <v>87.347399999999993</v>
      </c>
      <c r="E64" s="55">
        <v>-4.3376999999999999</v>
      </c>
      <c r="F64" s="55">
        <v>-8.1522000000000006</v>
      </c>
      <c r="G64" s="20">
        <f t="shared" si="8"/>
        <v>4.537399999999991</v>
      </c>
      <c r="H64" s="20">
        <f t="shared" si="9"/>
        <v>3.872300000000001</v>
      </c>
      <c r="I64" s="20">
        <f t="shared" si="10"/>
        <v>4.6577999999999999</v>
      </c>
      <c r="J64" s="36">
        <f>'2000'!AF53</f>
        <v>5.4222996807341826</v>
      </c>
      <c r="K64" s="36" t="str">
        <f t="shared" si="3"/>
        <v>不合格</v>
      </c>
      <c r="L64" s="20">
        <f t="shared" si="11"/>
        <v>5.4222996807341826</v>
      </c>
      <c r="M64" s="20" t="str">
        <f t="shared" si="12"/>
        <v>偏亮</v>
      </c>
      <c r="N64" s="20" t="str">
        <f t="shared" si="13"/>
        <v>偏红</v>
      </c>
      <c r="O64" s="33" t="str">
        <f t="shared" si="14"/>
        <v>偏黄</v>
      </c>
    </row>
    <row r="65" spans="3:15" ht="15" x14ac:dyDescent="0.15">
      <c r="C65" s="54">
        <v>48</v>
      </c>
      <c r="D65" s="55">
        <v>84.681799999999996</v>
      </c>
      <c r="E65" s="55">
        <v>-7.2099000000000002</v>
      </c>
      <c r="F65" s="55">
        <v>-11.735799999999999</v>
      </c>
      <c r="G65" s="20">
        <f t="shared" si="8"/>
        <v>1.8717999999999932</v>
      </c>
      <c r="H65" s="20">
        <f t="shared" si="9"/>
        <v>1.0001000000000007</v>
      </c>
      <c r="I65" s="20">
        <f t="shared" si="10"/>
        <v>1.0742000000000012</v>
      </c>
      <c r="J65" s="36">
        <f>'2000'!AF54</f>
        <v>1.6200769764836169</v>
      </c>
      <c r="K65" s="36" t="str">
        <f t="shared" si="3"/>
        <v>合格</v>
      </c>
      <c r="L65" s="20">
        <f t="shared" si="11"/>
        <v>1.6200769764836169</v>
      </c>
      <c r="M65" s="20" t="str">
        <f t="shared" si="12"/>
        <v>偏亮</v>
      </c>
      <c r="N65" s="20" t="str">
        <f t="shared" si="13"/>
        <v>偏红</v>
      </c>
      <c r="O65" s="33" t="str">
        <f t="shared" si="14"/>
        <v>偏黄</v>
      </c>
    </row>
    <row r="66" spans="3:15" ht="15" x14ac:dyDescent="0.15">
      <c r="C66" s="54">
        <v>49</v>
      </c>
      <c r="D66" s="55">
        <v>85.476799999999997</v>
      </c>
      <c r="E66" s="55">
        <v>-6.3430999999999997</v>
      </c>
      <c r="F66" s="55">
        <v>-10.6868</v>
      </c>
      <c r="G66" s="20">
        <f t="shared" si="8"/>
        <v>2.666799999999995</v>
      </c>
      <c r="H66" s="20">
        <f t="shared" si="9"/>
        <v>1.8669000000000011</v>
      </c>
      <c r="I66" s="20">
        <f t="shared" si="10"/>
        <v>2.1232000000000006</v>
      </c>
      <c r="J66" s="36">
        <f>'2000'!AF55</f>
        <v>2.6834376616404083</v>
      </c>
      <c r="K66" s="36" t="str">
        <f t="shared" si="3"/>
        <v>合格</v>
      </c>
      <c r="L66" s="20">
        <f t="shared" si="11"/>
        <v>2.6834376616404083</v>
      </c>
      <c r="M66" s="20" t="str">
        <f t="shared" si="12"/>
        <v>偏亮</v>
      </c>
      <c r="N66" s="20" t="str">
        <f t="shared" si="13"/>
        <v>偏红</v>
      </c>
      <c r="O66" s="33" t="str">
        <f t="shared" si="14"/>
        <v>偏黄</v>
      </c>
    </row>
    <row r="67" spans="3:15" ht="15" x14ac:dyDescent="0.15">
      <c r="C67" s="54">
        <v>50</v>
      </c>
      <c r="D67" s="55">
        <v>87.150999999999996</v>
      </c>
      <c r="E67" s="55">
        <v>-4.5309999999999997</v>
      </c>
      <c r="F67" s="55">
        <v>-8.4040999999999997</v>
      </c>
      <c r="G67" s="20">
        <f t="shared" si="8"/>
        <v>4.340999999999994</v>
      </c>
      <c r="H67" s="20">
        <f t="shared" si="9"/>
        <v>3.6790000000000012</v>
      </c>
      <c r="I67" s="20">
        <f t="shared" si="10"/>
        <v>4.4059000000000008</v>
      </c>
      <c r="J67" s="36">
        <f>'2000'!AF56</f>
        <v>5.1376332668262696</v>
      </c>
      <c r="K67" s="36" t="str">
        <f t="shared" si="3"/>
        <v>不合格</v>
      </c>
      <c r="L67" s="20">
        <f t="shared" si="11"/>
        <v>5.1376332668262696</v>
      </c>
      <c r="M67" s="20" t="str">
        <f t="shared" si="12"/>
        <v>偏亮</v>
      </c>
      <c r="N67" s="20" t="str">
        <f t="shared" si="13"/>
        <v>偏红</v>
      </c>
      <c r="O67" s="33" t="str">
        <f t="shared" si="14"/>
        <v>偏黄</v>
      </c>
    </row>
    <row r="68" spans="3:15" ht="15" x14ac:dyDescent="0.15">
      <c r="C68" s="54">
        <v>51</v>
      </c>
      <c r="D68" s="55">
        <v>86.556600000000003</v>
      </c>
      <c r="E68" s="55">
        <v>-5.1582999999999997</v>
      </c>
      <c r="F68" s="55">
        <v>-9.2181999999999995</v>
      </c>
      <c r="G68" s="20">
        <f t="shared" si="8"/>
        <v>3.7466000000000008</v>
      </c>
      <c r="H68" s="20">
        <f t="shared" si="9"/>
        <v>3.0517000000000012</v>
      </c>
      <c r="I68" s="20">
        <f t="shared" si="10"/>
        <v>3.591800000000001</v>
      </c>
      <c r="J68" s="36">
        <f>'2000'!AF57</f>
        <v>4.2484008767822017</v>
      </c>
      <c r="K68" s="36" t="str">
        <f t="shared" si="3"/>
        <v>不合格</v>
      </c>
      <c r="L68" s="20">
        <f t="shared" si="11"/>
        <v>4.2484008767822017</v>
      </c>
      <c r="M68" s="20" t="str">
        <f t="shared" si="12"/>
        <v>偏亮</v>
      </c>
      <c r="N68" s="20" t="str">
        <f t="shared" si="13"/>
        <v>偏红</v>
      </c>
      <c r="O68" s="33" t="str">
        <f t="shared" si="14"/>
        <v>偏黄</v>
      </c>
    </row>
    <row r="69" spans="3:15" ht="15" x14ac:dyDescent="0.15">
      <c r="C69" s="54">
        <v>52</v>
      </c>
      <c r="D69" s="55">
        <v>235.69808333333299</v>
      </c>
      <c r="E69" s="55">
        <v>147.20054999999999</v>
      </c>
      <c r="F69" s="55">
        <v>190.06723333333301</v>
      </c>
      <c r="G69" s="20">
        <f t="shared" si="8"/>
        <v>152.88808333333299</v>
      </c>
      <c r="H69" s="20">
        <f t="shared" si="9"/>
        <v>155.41055</v>
      </c>
      <c r="I69" s="20">
        <f t="shared" si="10"/>
        <v>202.87723333333301</v>
      </c>
      <c r="J69" s="36">
        <f>'2000'!AF58</f>
        <v>76.903426197915493</v>
      </c>
      <c r="K69" s="36" t="str">
        <f t="shared" si="3"/>
        <v>不合格</v>
      </c>
      <c r="L69" s="20">
        <f t="shared" si="11"/>
        <v>76.903426197915493</v>
      </c>
      <c r="M69" s="20" t="str">
        <f t="shared" si="12"/>
        <v>偏亮</v>
      </c>
      <c r="N69" s="20" t="str">
        <f t="shared" si="13"/>
        <v>偏红</v>
      </c>
      <c r="O69" s="33" t="str">
        <f t="shared" si="14"/>
        <v>偏黄</v>
      </c>
    </row>
    <row r="70" spans="3:15" ht="15" x14ac:dyDescent="0.15">
      <c r="C70" s="54">
        <v>53</v>
      </c>
      <c r="D70" s="55">
        <v>240.16753333333301</v>
      </c>
      <c r="E70" s="55">
        <v>151.74369999999999</v>
      </c>
      <c r="F70" s="55">
        <v>195.994133333333</v>
      </c>
      <c r="G70" s="20">
        <f t="shared" si="8"/>
        <v>157.35753333333301</v>
      </c>
      <c r="H70" s="20">
        <f t="shared" si="9"/>
        <v>159.9537</v>
      </c>
      <c r="I70" s="20">
        <f t="shared" si="10"/>
        <v>208.804133333333</v>
      </c>
      <c r="J70" s="36">
        <f>'2000'!AF59</f>
        <v>77.649369828701808</v>
      </c>
      <c r="K70" s="36" t="str">
        <f t="shared" si="3"/>
        <v>不合格</v>
      </c>
      <c r="L70" s="20">
        <f t="shared" si="11"/>
        <v>77.649369828701808</v>
      </c>
      <c r="M70" s="20" t="str">
        <f t="shared" si="12"/>
        <v>偏亮</v>
      </c>
      <c r="N70" s="20" t="str">
        <f t="shared" si="13"/>
        <v>偏红</v>
      </c>
      <c r="O70" s="33" t="str">
        <f t="shared" si="14"/>
        <v>偏黄</v>
      </c>
    </row>
    <row r="71" spans="3:15" ht="15" x14ac:dyDescent="0.15">
      <c r="C71" s="54">
        <v>54</v>
      </c>
      <c r="D71" s="55">
        <v>86.025999999999996</v>
      </c>
      <c r="E71" s="55">
        <v>-5.1551</v>
      </c>
      <c r="F71" s="55">
        <v>-9.4930000000000003</v>
      </c>
      <c r="G71" s="20">
        <f t="shared" si="8"/>
        <v>3.215999999999994</v>
      </c>
      <c r="H71" s="20">
        <f t="shared" si="9"/>
        <v>3.0549000000000008</v>
      </c>
      <c r="I71" s="20">
        <f t="shared" si="10"/>
        <v>3.3170000000000002</v>
      </c>
      <c r="J71" s="36">
        <f>'2000'!AF60</f>
        <v>3.9749832079617833</v>
      </c>
      <c r="K71" s="36" t="str">
        <f t="shared" si="3"/>
        <v>不合格</v>
      </c>
      <c r="L71" s="20">
        <f t="shared" si="11"/>
        <v>3.9749832079617833</v>
      </c>
      <c r="M71" s="20" t="str">
        <f t="shared" si="12"/>
        <v>偏亮</v>
      </c>
      <c r="N71" s="20" t="str">
        <f t="shared" si="13"/>
        <v>偏红</v>
      </c>
      <c r="O71" s="33" t="str">
        <f t="shared" si="14"/>
        <v>偏黄</v>
      </c>
    </row>
    <row r="72" spans="3:15" ht="15" x14ac:dyDescent="0.15">
      <c r="C72" s="54">
        <v>55</v>
      </c>
      <c r="D72" s="55">
        <v>57.339500000000001</v>
      </c>
      <c r="E72" s="55">
        <v>-34.825800000000001</v>
      </c>
      <c r="F72" s="55">
        <v>-44.457599999999999</v>
      </c>
      <c r="G72" s="20">
        <f t="shared" si="8"/>
        <v>-25.470500000000001</v>
      </c>
      <c r="H72" s="20">
        <f t="shared" si="9"/>
        <v>-26.6158</v>
      </c>
      <c r="I72" s="20">
        <f t="shared" si="10"/>
        <v>-31.647599999999997</v>
      </c>
      <c r="J72" s="36">
        <f>'2000'!AF61</f>
        <v>25.249977751362586</v>
      </c>
      <c r="K72" s="36" t="str">
        <f t="shared" si="3"/>
        <v>不合格</v>
      </c>
      <c r="L72" s="20">
        <f t="shared" si="11"/>
        <v>25.249977751362586</v>
      </c>
      <c r="M72" s="20" t="str">
        <f t="shared" si="12"/>
        <v>偏暗</v>
      </c>
      <c r="N72" s="20" t="str">
        <f t="shared" si="13"/>
        <v>偏绿</v>
      </c>
      <c r="O72" s="33" t="str">
        <f t="shared" si="14"/>
        <v>偏蓝</v>
      </c>
    </row>
    <row r="73" spans="3:15" ht="15" x14ac:dyDescent="0.15">
      <c r="C73" s="54">
        <v>56</v>
      </c>
      <c r="D73" s="55">
        <v>253.575883333333</v>
      </c>
      <c r="E73" s="55">
        <v>165.37315000000001</v>
      </c>
      <c r="F73" s="55">
        <v>213.77483333333299</v>
      </c>
      <c r="G73" s="20">
        <f t="shared" si="8"/>
        <v>170.76588333333299</v>
      </c>
      <c r="H73" s="20">
        <f t="shared" si="9"/>
        <v>173.58315000000002</v>
      </c>
      <c r="I73" s="20">
        <f t="shared" si="10"/>
        <v>226.58483333333299</v>
      </c>
      <c r="J73" s="36">
        <f>'2000'!AF62</f>
        <v>79.778981382237447</v>
      </c>
      <c r="K73" s="36" t="str">
        <f t="shared" si="3"/>
        <v>不合格</v>
      </c>
      <c r="L73" s="20">
        <f t="shared" si="11"/>
        <v>79.778981382237447</v>
      </c>
      <c r="M73" s="20" t="str">
        <f t="shared" si="12"/>
        <v>偏亮</v>
      </c>
      <c r="N73" s="20" t="str">
        <f t="shared" si="13"/>
        <v>偏红</v>
      </c>
      <c r="O73" s="33" t="str">
        <f t="shared" si="14"/>
        <v>偏黄</v>
      </c>
    </row>
    <row r="74" spans="3:15" ht="15" x14ac:dyDescent="0.15">
      <c r="C74" s="54">
        <v>57</v>
      </c>
      <c r="D74" s="55">
        <v>258.04533333333302</v>
      </c>
      <c r="E74" s="55">
        <v>169.91630000000001</v>
      </c>
      <c r="F74" s="55">
        <v>219.70173333333301</v>
      </c>
      <c r="G74" s="20">
        <f t="shared" si="8"/>
        <v>175.23533333333302</v>
      </c>
      <c r="H74" s="20">
        <f t="shared" si="9"/>
        <v>178.12630000000001</v>
      </c>
      <c r="I74" s="20">
        <f t="shared" si="10"/>
        <v>232.51173333333301</v>
      </c>
      <c r="J74" s="36">
        <f>'2000'!AF63</f>
        <v>80.455363642004542</v>
      </c>
      <c r="K74" s="36" t="str">
        <f t="shared" si="3"/>
        <v>不合格</v>
      </c>
      <c r="L74" s="20">
        <f t="shared" si="11"/>
        <v>80.455363642004542</v>
      </c>
      <c r="M74" s="20" t="str">
        <f t="shared" si="12"/>
        <v>偏亮</v>
      </c>
      <c r="N74" s="20" t="str">
        <f t="shared" si="13"/>
        <v>偏红</v>
      </c>
      <c r="O74" s="33" t="str">
        <f t="shared" si="14"/>
        <v>偏黄</v>
      </c>
    </row>
    <row r="75" spans="3:15" ht="15" x14ac:dyDescent="0.15">
      <c r="C75" s="54">
        <v>58</v>
      </c>
      <c r="D75" s="55">
        <v>87.804900000000004</v>
      </c>
      <c r="E75" s="55">
        <v>-3.3795000000000002</v>
      </c>
      <c r="F75" s="55">
        <v>-7.1662999999999997</v>
      </c>
      <c r="G75" s="20">
        <f t="shared" si="8"/>
        <v>4.9949000000000012</v>
      </c>
      <c r="H75" s="20">
        <f t="shared" si="9"/>
        <v>4.8305000000000007</v>
      </c>
      <c r="I75" s="20">
        <f t="shared" si="10"/>
        <v>5.6437000000000008</v>
      </c>
      <c r="J75" s="36">
        <f>'2000'!AF64</f>
        <v>6.6083869856888828</v>
      </c>
      <c r="K75" s="36" t="str">
        <f t="shared" si="3"/>
        <v>不合格</v>
      </c>
      <c r="L75" s="20">
        <f t="shared" si="11"/>
        <v>6.6083869856888828</v>
      </c>
      <c r="M75" s="20" t="str">
        <f t="shared" si="12"/>
        <v>偏亮</v>
      </c>
      <c r="N75" s="20" t="str">
        <f t="shared" si="13"/>
        <v>偏红</v>
      </c>
      <c r="O75" s="33" t="str">
        <f t="shared" si="14"/>
        <v>偏黄</v>
      </c>
    </row>
    <row r="76" spans="3:15" ht="15" x14ac:dyDescent="0.15">
      <c r="C76" s="54">
        <v>59</v>
      </c>
      <c r="D76" s="55">
        <v>89.988799999999998</v>
      </c>
      <c r="E76" s="55">
        <v>-1.4855</v>
      </c>
      <c r="F76" s="55">
        <v>-4.4446000000000003</v>
      </c>
      <c r="G76" s="20">
        <f t="shared" si="8"/>
        <v>7.1787999999999954</v>
      </c>
      <c r="H76" s="20">
        <f t="shared" si="9"/>
        <v>6.7245000000000008</v>
      </c>
      <c r="I76" s="20">
        <f t="shared" si="10"/>
        <v>8.3654000000000011</v>
      </c>
      <c r="J76" s="36">
        <f>'2000'!AF65</f>
        <v>9.8577610504053457</v>
      </c>
      <c r="K76" s="36" t="str">
        <f t="shared" si="3"/>
        <v>不合格</v>
      </c>
      <c r="L76" s="20">
        <f t="shared" si="11"/>
        <v>9.8577610504053457</v>
      </c>
      <c r="M76" s="20" t="str">
        <f t="shared" si="12"/>
        <v>偏亮</v>
      </c>
      <c r="N76" s="20" t="str">
        <f t="shared" si="13"/>
        <v>偏红</v>
      </c>
      <c r="O76" s="33" t="str">
        <f t="shared" si="14"/>
        <v>偏黄</v>
      </c>
    </row>
    <row r="77" spans="3:15" ht="15" x14ac:dyDescent="0.15">
      <c r="C77" s="54">
        <v>60</v>
      </c>
      <c r="D77" s="55">
        <v>63.309399999999997</v>
      </c>
      <c r="E77" s="55">
        <v>33.134700000000002</v>
      </c>
      <c r="F77" s="55">
        <v>65.641199999999998</v>
      </c>
      <c r="G77" s="20">
        <f t="shared" si="8"/>
        <v>-19.500600000000006</v>
      </c>
      <c r="H77" s="20">
        <f t="shared" si="9"/>
        <v>41.344700000000003</v>
      </c>
      <c r="I77" s="20">
        <f t="shared" si="10"/>
        <v>78.4512</v>
      </c>
      <c r="J77" s="36">
        <f>'2000'!AF66</f>
        <v>42.581076704772386</v>
      </c>
      <c r="K77" s="36" t="str">
        <f t="shared" si="3"/>
        <v>不合格</v>
      </c>
      <c r="L77" s="20">
        <f t="shared" si="11"/>
        <v>42.581076704772386</v>
      </c>
      <c r="M77" s="20" t="str">
        <f t="shared" si="12"/>
        <v>偏暗</v>
      </c>
      <c r="N77" s="20" t="str">
        <f t="shared" si="13"/>
        <v>偏红</v>
      </c>
      <c r="O77" s="33" t="str">
        <f t="shared" si="14"/>
        <v>偏黄</v>
      </c>
    </row>
    <row r="78" spans="3:15" ht="15" thickBot="1" x14ac:dyDescent="0.2">
      <c r="C78" s="16"/>
      <c r="D78" s="17"/>
      <c r="E78" s="17"/>
      <c r="F78" s="17"/>
      <c r="G78" s="17"/>
      <c r="H78" s="17"/>
      <c r="I78" s="17"/>
      <c r="J78" s="17"/>
      <c r="K78" s="18"/>
      <c r="L78" s="18"/>
      <c r="M78" s="18"/>
      <c r="N78" s="17"/>
      <c r="O78" s="19"/>
    </row>
  </sheetData>
  <sheetProtection password="F358" sheet="1" objects="1" scenarios="1" selectLockedCells="1"/>
  <protectedRanges>
    <protectedRange sqref="C9:C15 D9:F13 D14:G15 D2:G3 H2:M8 D4:F8 C2:C8 H9:H15 J9:M15 I9:I11 I13:I15" name="区域1"/>
  </protectedRanges>
  <mergeCells count="8">
    <mergeCell ref="C2:O2"/>
    <mergeCell ref="C3:O3"/>
    <mergeCell ref="E11:G11"/>
    <mergeCell ref="D12:D13"/>
    <mergeCell ref="M17:O17"/>
    <mergeCell ref="C16:O16"/>
    <mergeCell ref="E14:G14"/>
    <mergeCell ref="K17:L1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E2F170E1-7B81-4C06-8095-BA3AA006F294}">
            <x14:iconSet showValue="0" custom="1">
              <x14:cfvo type="percent">
                <xm:f>0</xm:f>
              </x14:cfvo>
              <x14:cfvo type="num" gte="0">
                <xm:f>3</xm:f>
              </x14:cfvo>
              <x14:cfvo type="num">
                <xm:f>5</xm:f>
              </x14:cfvo>
              <x14:cfIcon iconSet="3Symbols2" iconId="2"/>
              <x14:cfIcon iconSet="3Symbols2" iconId="1"/>
              <x14:cfIcon iconSet="3Symbols2" iconId="0"/>
            </x14:iconSet>
          </x14:cfRule>
          <xm:sqref>L18:L77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H66"/>
  <sheetViews>
    <sheetView showGridLines="0" topLeftCell="A42" workbookViewId="0">
      <selection activeCell="A28" sqref="A28:AG66"/>
    </sheetView>
  </sheetViews>
  <sheetFormatPr defaultColWidth="5.875" defaultRowHeight="12.75" x14ac:dyDescent="0.2"/>
  <cols>
    <col min="1" max="1" width="5.875" style="3"/>
    <col min="2" max="2" width="7.875" style="3" customWidth="1"/>
    <col min="3" max="9" width="5.875" style="3"/>
    <col min="10" max="10" width="8.875" style="3" customWidth="1"/>
    <col min="11" max="16384" width="5.875" style="3"/>
  </cols>
  <sheetData>
    <row r="1" spans="1:34" x14ac:dyDescent="0.2">
      <c r="B1" s="3" t="s">
        <v>36</v>
      </c>
    </row>
    <row r="3" spans="1:34" s="4" customFormat="1" x14ac:dyDescent="0.15">
      <c r="B3" s="4" t="s">
        <v>7</v>
      </c>
      <c r="D3" s="4" t="s">
        <v>8</v>
      </c>
      <c r="E3" s="4" t="s">
        <v>9</v>
      </c>
      <c r="F3" s="4" t="s">
        <v>10</v>
      </c>
    </row>
    <row r="4" spans="1:34" s="4" customFormat="1" ht="13.5" thickBot="1" x14ac:dyDescent="0.2">
      <c r="D4" s="4">
        <v>1</v>
      </c>
      <c r="E4" s="4">
        <v>1</v>
      </c>
      <c r="F4" s="4">
        <v>1</v>
      </c>
    </row>
    <row r="5" spans="1:34" s="4" customFormat="1" x14ac:dyDescent="0.15">
      <c r="B5" s="5" t="s">
        <v>11</v>
      </c>
      <c r="C5" s="6"/>
      <c r="D5" s="7"/>
      <c r="J5" s="5" t="s">
        <v>12</v>
      </c>
      <c r="K5" s="6"/>
      <c r="L5" s="7"/>
    </row>
    <row r="6" spans="1:34" s="4" customFormat="1" x14ac:dyDescent="0.15">
      <c r="B6" s="8" t="s">
        <v>2</v>
      </c>
      <c r="C6" s="9" t="s">
        <v>3</v>
      </c>
      <c r="D6" s="10" t="s">
        <v>4</v>
      </c>
      <c r="E6" s="4" t="s">
        <v>13</v>
      </c>
      <c r="F6" s="4" t="s">
        <v>14</v>
      </c>
      <c r="G6" s="4" t="s">
        <v>15</v>
      </c>
      <c r="H6" s="4" t="s">
        <v>16</v>
      </c>
      <c r="I6" s="4" t="s">
        <v>17</v>
      </c>
      <c r="J6" s="8" t="s">
        <v>2</v>
      </c>
      <c r="K6" s="9" t="s">
        <v>3</v>
      </c>
      <c r="L6" s="10" t="s">
        <v>4</v>
      </c>
      <c r="M6" s="4" t="s">
        <v>18</v>
      </c>
      <c r="N6" s="4" t="s">
        <v>19</v>
      </c>
      <c r="O6" s="4" t="s">
        <v>20</v>
      </c>
      <c r="P6" s="4" t="s">
        <v>21</v>
      </c>
      <c r="Q6" s="4" t="s">
        <v>22</v>
      </c>
      <c r="R6" s="4" t="s">
        <v>23</v>
      </c>
      <c r="S6" s="4" t="s">
        <v>24</v>
      </c>
      <c r="T6" s="4" t="s">
        <v>25</v>
      </c>
      <c r="U6" s="11" t="s">
        <v>37</v>
      </c>
      <c r="V6" s="11" t="s">
        <v>38</v>
      </c>
      <c r="W6" s="11" t="s">
        <v>39</v>
      </c>
      <c r="X6" s="11" t="s">
        <v>40</v>
      </c>
      <c r="Y6" s="4" t="s">
        <v>26</v>
      </c>
      <c r="Z6" s="4" t="s">
        <v>5</v>
      </c>
      <c r="AA6" s="4" t="s">
        <v>6</v>
      </c>
      <c r="AB6" s="4" t="s">
        <v>27</v>
      </c>
      <c r="AC6" s="11" t="s">
        <v>28</v>
      </c>
      <c r="AD6" s="4" t="s">
        <v>29</v>
      </c>
      <c r="AE6" s="4" t="s">
        <v>30</v>
      </c>
      <c r="AF6" s="12" t="s">
        <v>41</v>
      </c>
      <c r="AG6" s="12" t="s">
        <v>42</v>
      </c>
    </row>
    <row r="7" spans="1:34" s="4" customFormat="1" x14ac:dyDescent="0.15">
      <c r="A7" s="4">
        <v>1</v>
      </c>
      <c r="B7" s="14">
        <f>工作报表!$E$13</f>
        <v>82.81</v>
      </c>
      <c r="C7" s="14">
        <f>工作报表!$F$13</f>
        <v>-8.2100000000000009</v>
      </c>
      <c r="D7" s="14">
        <f>工作报表!$G$13</f>
        <v>-12.81</v>
      </c>
      <c r="E7" s="4">
        <f>(C7^2+D7^2)^0.5</f>
        <v>15.215130627109319</v>
      </c>
      <c r="F7" s="4">
        <f>(1+N7)*C7</f>
        <v>-11.627847166234243</v>
      </c>
      <c r="G7" s="4">
        <f>D7</f>
        <v>-12.81</v>
      </c>
      <c r="H7" s="4">
        <f>(F7^2+G7^2)^0.5</f>
        <v>17.300373687331199</v>
      </c>
      <c r="I7" s="4">
        <f>IF(G7&gt;0,DEGREES(ATAN2(F7,G7)),360+DEGREES(ATAN2(F7,G7)))</f>
        <v>227.76945877391444</v>
      </c>
      <c r="J7" s="8">
        <f>工作报表!D18</f>
        <v>83.839699999999993</v>
      </c>
      <c r="K7" s="8">
        <f>工作报表!E18</f>
        <v>-8.2581000000000007</v>
      </c>
      <c r="L7" s="8">
        <f>工作报表!F18</f>
        <v>-12.4155</v>
      </c>
      <c r="M7" s="4">
        <f t="shared" ref="M7:M16" si="0">(K7^2+L7^2)^0.5</f>
        <v>14.911098412256555</v>
      </c>
      <c r="N7" s="4">
        <f>0.5*(1-(((E7+M7)/2)^7/(((E7+M7)/2)^7+25^7))^0.5)</f>
        <v>0.41630294351208808</v>
      </c>
      <c r="O7" s="4">
        <f t="shared" ref="O7:O16" si="1">(1+N7)*K7</f>
        <v>-11.695971337817175</v>
      </c>
      <c r="P7" s="4">
        <f t="shared" ref="P7:P16" si="2">L7</f>
        <v>-12.4155</v>
      </c>
      <c r="Q7" s="4">
        <f>(O7^2+P7^2)^0.5</f>
        <v>17.056974696148227</v>
      </c>
      <c r="R7" s="4">
        <f>IF(P7&gt;0,DEGREES(ATAN2(O7,P7)),360+DEGREES(ATAN2(O7,P7)))</f>
        <v>226.70929944020406</v>
      </c>
      <c r="S7" s="4">
        <f t="shared" ref="S7:S16" si="3">(H7+Q7)/2</f>
        <v>17.178674191739713</v>
      </c>
      <c r="T7" s="4">
        <f t="shared" ref="T7:T16" si="4">IF(ABS(R7-I7)&lt;=180,(R7+I7)/2,(R7+I7-360)/2)</f>
        <v>227.23937910705925</v>
      </c>
      <c r="U7" s="4">
        <f>IF(ABS(I7-R7)&lt;=180,ABS(I7-R7),360-ABS(I7-R7))</f>
        <v>1.0601593337103736</v>
      </c>
      <c r="V7" s="4">
        <f t="shared" ref="V7:V16" si="5">ABS(B7-J7)</f>
        <v>1.0296999999999912</v>
      </c>
      <c r="W7" s="4">
        <f t="shared" ref="W7:W16" si="6">ABS(H7-Q7)</f>
        <v>0.24339899118297126</v>
      </c>
      <c r="X7" s="4">
        <f>2*((Q7*H7)^0.5)*SIN(RADIANS(U7)/2)</f>
        <v>0.3178491526573089</v>
      </c>
      <c r="Y7" s="4">
        <f t="shared" ref="Y7:Y16" si="7">1-0.17*COS(RADIANS(T7-30))+0.24*COS(RADIANS(2*T7))+0.32*COS(RADIANS(3*T7+6))-0.2*COS(RADIANS(4*T7-63))</f>
        <v>1.5315962003594974</v>
      </c>
      <c r="Z7" s="4">
        <f t="shared" ref="Z7:Z16" si="8">1+(0.015*((J7+B7)/2-50)^2)/(20+((J7+B7)/2-50)^2)^0.5</f>
        <v>1.4954315026027791</v>
      </c>
      <c r="AA7" s="4">
        <f t="shared" ref="AA7:AA16" si="9">1+0.045*(H7+Q7)/2</f>
        <v>1.7730403386282871</v>
      </c>
      <c r="AB7" s="4">
        <f t="shared" ref="AB7:AB16" si="10">1+0.015*((Q7+H7)/2)*Y7</f>
        <v>1.3946618817892347</v>
      </c>
      <c r="AC7" s="4">
        <f t="shared" ref="AC7:AC16" si="11">30*EXP(-(((T7-275)/25)^2))</f>
        <v>0.77994983827947517</v>
      </c>
      <c r="AD7" s="4">
        <f t="shared" ref="AD7:AD16" si="12">2*((S7^7)/(S7^7+25^7))^0.5</f>
        <v>0.51944373243535502</v>
      </c>
      <c r="AE7" s="4">
        <f t="shared" ref="AE7:AE16" si="13">-SIN(2*RADIANS(AC7))*AD7</f>
        <v>-1.4140308785225854E-2</v>
      </c>
      <c r="AF7" s="13">
        <f t="shared" ref="AF7:AF16" si="14">((V7/(Z7*D$4))^2+(W7/(AA7*E$4))^2+(X7/(AB7*F$4))^2+AE7*(W7/(AA7*E$4))*(X7/(AB7*F$4)))^0.5</f>
        <v>0.73787747602389109</v>
      </c>
      <c r="AG7" s="13">
        <f>SQRT((C7-K7)^2+(D7-L7)^2)</f>
        <v>0.39742151426413819</v>
      </c>
      <c r="AH7" s="4" t="s">
        <v>13</v>
      </c>
    </row>
    <row r="8" spans="1:34" s="4" customFormat="1" x14ac:dyDescent="0.15">
      <c r="A8" s="4">
        <v>2</v>
      </c>
      <c r="B8" s="14">
        <f>工作报表!$E$13</f>
        <v>82.81</v>
      </c>
      <c r="C8" s="14">
        <f>工作报表!$F$13</f>
        <v>-8.2100000000000009</v>
      </c>
      <c r="D8" s="14">
        <f>工作报表!$G$13</f>
        <v>-12.81</v>
      </c>
      <c r="E8" s="4">
        <f t="shared" ref="E8:E16" si="15">(C8^2+D8^2)^0.5</f>
        <v>15.215130627109319</v>
      </c>
      <c r="F8" s="4">
        <f t="shared" ref="F8:F16" si="16">(1+N8)*C8</f>
        <v>-8.2346380016617928</v>
      </c>
      <c r="G8" s="4">
        <f t="shared" ref="G8:G16" si="17">D8</f>
        <v>-12.81</v>
      </c>
      <c r="H8" s="4">
        <f t="shared" ref="H8:H16" si="18">(F8^2+G8^2)^0.5</f>
        <v>15.2284392837353</v>
      </c>
      <c r="I8" s="4">
        <f t="shared" ref="I8:I16" si="19">IF(G8&gt;0,DEGREES(ATAN2(F8,G8)),360+DEGREES(ATAN2(F8,G8)))</f>
        <v>237.26591940428523</v>
      </c>
      <c r="J8" s="8">
        <f>工作报表!D19</f>
        <v>62.171399999999998</v>
      </c>
      <c r="K8" s="8">
        <f>工作报表!E19</f>
        <v>37.526400000000002</v>
      </c>
      <c r="L8" s="8">
        <f>工作报表!F19</f>
        <v>69.190899999999999</v>
      </c>
      <c r="M8" s="4">
        <f t="shared" si="0"/>
        <v>78.712205786459833</v>
      </c>
      <c r="N8" s="4">
        <f t="shared" ref="N8:N16" si="20">0.5*(1-(((E8+M8)/2)^7/(((E8+M8)/2)^7+25^7))^0.5)</f>
        <v>3.0009746238478519E-3</v>
      </c>
      <c r="O8" s="4">
        <f t="shared" si="1"/>
        <v>37.639015774124374</v>
      </c>
      <c r="P8" s="4">
        <f t="shared" si="2"/>
        <v>69.190899999999999</v>
      </c>
      <c r="Q8" s="4">
        <f t="shared" ref="Q8:Q16" si="21">(O8^2+P8^2)^0.5</f>
        <v>78.765958073616957</v>
      </c>
      <c r="R8" s="4">
        <f t="shared" ref="R8:R16" si="22">IF(P8&gt;0,DEGREES(ATAN2(O8,P8)),360+DEGREES(ATAN2(O8,P8)))</f>
        <v>61.454342073185899</v>
      </c>
      <c r="S8" s="4">
        <f t="shared" si="3"/>
        <v>46.997198678676128</v>
      </c>
      <c r="T8" s="4">
        <f t="shared" si="4"/>
        <v>149.36013073873556</v>
      </c>
      <c r="U8" s="4">
        <f t="shared" ref="U8:U16" si="23">IF(ABS(I8-R8)&lt;=180,ABS(I8-R8),360-ABS(I8-R8))</f>
        <v>175.81157733109933</v>
      </c>
      <c r="V8" s="4">
        <f t="shared" si="5"/>
        <v>20.638600000000004</v>
      </c>
      <c r="W8" s="4">
        <f t="shared" si="6"/>
        <v>63.537518789881659</v>
      </c>
      <c r="X8" s="4">
        <f t="shared" ref="X8:X16" si="24">2*((Q8*H8)^0.5)*SIN(RADIANS(U8)/2)</f>
        <v>69.220830806745866</v>
      </c>
      <c r="Y8" s="4">
        <f t="shared" si="7"/>
        <v>1.3749679175558289</v>
      </c>
      <c r="Z8" s="4">
        <f t="shared" si="8"/>
        <v>1.3308825538203286</v>
      </c>
      <c r="AA8" s="4">
        <f t="shared" si="9"/>
        <v>3.1148739405404258</v>
      </c>
      <c r="AB8" s="4">
        <f t="shared" si="10"/>
        <v>1.969294605972653</v>
      </c>
      <c r="AC8" s="4">
        <f t="shared" si="11"/>
        <v>3.2234284038102879E-10</v>
      </c>
      <c r="AD8" s="4">
        <f t="shared" si="12"/>
        <v>1.9880553883443612</v>
      </c>
      <c r="AE8" s="4">
        <f t="shared" si="13"/>
        <v>-2.2369376109715338E-11</v>
      </c>
      <c r="AF8" s="13">
        <f t="shared" si="14"/>
        <v>43.498168970742974</v>
      </c>
      <c r="AG8" s="13">
        <f t="shared" ref="AG8:AG16" si="25">SQRT((C8-K8)^2+(D8-L8)^2)</f>
        <v>93.893375089885865</v>
      </c>
      <c r="AH8" s="4" t="s">
        <v>31</v>
      </c>
    </row>
    <row r="9" spans="1:34" s="4" customFormat="1" x14ac:dyDescent="0.15">
      <c r="A9" s="4">
        <v>3</v>
      </c>
      <c r="B9" s="14">
        <f>工作报表!$E$13</f>
        <v>82.81</v>
      </c>
      <c r="C9" s="14">
        <f>工作报表!$F$13</f>
        <v>-8.2100000000000009</v>
      </c>
      <c r="D9" s="14">
        <f>工作报表!$G$13</f>
        <v>-12.81</v>
      </c>
      <c r="E9" s="4">
        <f t="shared" si="15"/>
        <v>15.215130627109319</v>
      </c>
      <c r="F9" s="4">
        <f t="shared" si="16"/>
        <v>-9.9110204311905594</v>
      </c>
      <c r="G9" s="4">
        <f t="shared" si="17"/>
        <v>-12.81</v>
      </c>
      <c r="H9" s="4">
        <f t="shared" si="18"/>
        <v>16.19643250803944</v>
      </c>
      <c r="I9" s="4">
        <f t="shared" si="19"/>
        <v>232.27109386801106</v>
      </c>
      <c r="J9" s="8">
        <f>工作报表!D20</f>
        <v>73.9148</v>
      </c>
      <c r="K9" s="8">
        <f>工作报表!E20</f>
        <v>-17.473099999999999</v>
      </c>
      <c r="L9" s="8">
        <f>工作报表!F20</f>
        <v>-24.8156</v>
      </c>
      <c r="M9" s="4">
        <f t="shared" si="0"/>
        <v>30.350011976439152</v>
      </c>
      <c r="N9" s="4">
        <f t="shared" si="20"/>
        <v>0.2071888466736368</v>
      </c>
      <c r="O9" s="4">
        <f t="shared" si="1"/>
        <v>-21.093331436813124</v>
      </c>
      <c r="P9" s="4">
        <f t="shared" si="2"/>
        <v>-24.8156</v>
      </c>
      <c r="Q9" s="4">
        <f t="shared" si="21"/>
        <v>32.569044113440739</v>
      </c>
      <c r="R9" s="4">
        <f t="shared" si="22"/>
        <v>229.63536767220779</v>
      </c>
      <c r="S9" s="4">
        <f t="shared" si="3"/>
        <v>24.382738310740088</v>
      </c>
      <c r="T9" s="4">
        <f t="shared" si="4"/>
        <v>230.95323077010943</v>
      </c>
      <c r="U9" s="4">
        <f t="shared" si="23"/>
        <v>2.6357261958032723</v>
      </c>
      <c r="V9" s="4">
        <f t="shared" si="5"/>
        <v>8.8952000000000027</v>
      </c>
      <c r="W9" s="4">
        <f t="shared" si="6"/>
        <v>16.3726116054013</v>
      </c>
      <c r="X9" s="4">
        <f t="shared" si="24"/>
        <v>1.0564563432277636</v>
      </c>
      <c r="Y9" s="4">
        <f t="shared" si="7"/>
        <v>1.5627242800167547</v>
      </c>
      <c r="Z9" s="4">
        <f t="shared" si="8"/>
        <v>1.4202439255884816</v>
      </c>
      <c r="AA9" s="4">
        <f t="shared" si="9"/>
        <v>2.097223223983304</v>
      </c>
      <c r="AB9" s="4">
        <f t="shared" si="10"/>
        <v>1.5715524575723236</v>
      </c>
      <c r="AC9" s="4">
        <f t="shared" si="11"/>
        <v>1.3458271081088611</v>
      </c>
      <c r="AD9" s="4">
        <f t="shared" si="12"/>
        <v>1.3510893928035952</v>
      </c>
      <c r="AE9" s="4">
        <f t="shared" si="13"/>
        <v>-6.3448442106165834E-2</v>
      </c>
      <c r="AF9" s="13">
        <f t="shared" si="14"/>
        <v>10.014597406145432</v>
      </c>
      <c r="AG9" s="13">
        <f t="shared" si="25"/>
        <v>15.163754580248256</v>
      </c>
      <c r="AH9" s="4" t="s">
        <v>32</v>
      </c>
    </row>
    <row r="10" spans="1:34" s="4" customFormat="1" x14ac:dyDescent="0.15">
      <c r="A10" s="4">
        <v>4</v>
      </c>
      <c r="B10" s="14">
        <f>工作报表!$E$13</f>
        <v>82.81</v>
      </c>
      <c r="C10" s="14">
        <f>工作报表!$F$13</f>
        <v>-8.2100000000000009</v>
      </c>
      <c r="D10" s="14">
        <f>工作报表!$G$13</f>
        <v>-12.81</v>
      </c>
      <c r="E10" s="4">
        <f t="shared" si="15"/>
        <v>15.215130627109319</v>
      </c>
      <c r="F10" s="4">
        <f t="shared" si="16"/>
        <v>-8.2538868134783581</v>
      </c>
      <c r="G10" s="4">
        <f t="shared" si="17"/>
        <v>-12.81</v>
      </c>
      <c r="H10" s="4">
        <f t="shared" si="18"/>
        <v>15.238856503350634</v>
      </c>
      <c r="I10" s="4">
        <f t="shared" si="19"/>
        <v>237.20504033631983</v>
      </c>
      <c r="J10" s="8">
        <f>工作报表!D21</f>
        <v>54.253100000000003</v>
      </c>
      <c r="K10" s="8">
        <f>工作报表!E21</f>
        <v>-71.184799999999996</v>
      </c>
      <c r="L10" s="8">
        <f>工作报表!F21</f>
        <v>0.74460000000000004</v>
      </c>
      <c r="M10" s="4">
        <f t="shared" si="0"/>
        <v>71.188694188052082</v>
      </c>
      <c r="N10" s="4">
        <f t="shared" si="20"/>
        <v>5.3455314833565359E-3</v>
      </c>
      <c r="O10" s="4">
        <f t="shared" si="1"/>
        <v>-71.565320589536441</v>
      </c>
      <c r="P10" s="4">
        <f t="shared" si="2"/>
        <v>0.74460000000000004</v>
      </c>
      <c r="Q10" s="4">
        <f t="shared" si="21"/>
        <v>71.569194072890951</v>
      </c>
      <c r="R10" s="4">
        <f t="shared" si="22"/>
        <v>179.40388867505575</v>
      </c>
      <c r="S10" s="4">
        <f t="shared" si="3"/>
        <v>43.404025288120792</v>
      </c>
      <c r="T10" s="4">
        <f t="shared" si="4"/>
        <v>208.3044645056878</v>
      </c>
      <c r="U10" s="4">
        <f t="shared" si="23"/>
        <v>57.801151661264072</v>
      </c>
      <c r="V10" s="4">
        <f t="shared" si="5"/>
        <v>28.556899999999999</v>
      </c>
      <c r="W10" s="4">
        <f t="shared" si="6"/>
        <v>56.330337569540319</v>
      </c>
      <c r="X10" s="4">
        <f t="shared" si="24"/>
        <v>31.921119924617678</v>
      </c>
      <c r="Y10" s="4">
        <f t="shared" si="7"/>
        <v>1.1791368138431824</v>
      </c>
      <c r="Z10" s="4">
        <f t="shared" si="8"/>
        <v>1.2702161656771165</v>
      </c>
      <c r="AA10" s="4">
        <f t="shared" si="9"/>
        <v>2.9531811379654354</v>
      </c>
      <c r="AB10" s="4">
        <f t="shared" si="10"/>
        <v>1.767689261293055</v>
      </c>
      <c r="AC10" s="4">
        <f t="shared" si="11"/>
        <v>2.4329303589311454E-2</v>
      </c>
      <c r="AD10" s="4">
        <f t="shared" si="12"/>
        <v>1.9792945451768713</v>
      </c>
      <c r="AE10" s="4">
        <f t="shared" si="13"/>
        <v>-1.6809214396960109E-3</v>
      </c>
      <c r="AF10" s="13">
        <f t="shared" si="14"/>
        <v>34.565706120771168</v>
      </c>
      <c r="AG10" s="13">
        <f t="shared" si="25"/>
        <v>64.417021168321654</v>
      </c>
      <c r="AH10" s="4" t="s">
        <v>33</v>
      </c>
    </row>
    <row r="11" spans="1:34" s="4" customFormat="1" x14ac:dyDescent="0.15">
      <c r="A11" s="4">
        <v>5</v>
      </c>
      <c r="B11" s="14">
        <f>工作报表!$E$13</f>
        <v>82.81</v>
      </c>
      <c r="C11" s="14">
        <f>工作报表!$F$13</f>
        <v>-8.2100000000000009</v>
      </c>
      <c r="D11" s="14">
        <f>工作报表!$G$13</f>
        <v>-12.81</v>
      </c>
      <c r="E11" s="4">
        <f t="shared" si="15"/>
        <v>15.215130627109319</v>
      </c>
      <c r="F11" s="4">
        <f t="shared" si="16"/>
        <v>-8.2484904393742422</v>
      </c>
      <c r="G11" s="4">
        <f t="shared" si="17"/>
        <v>-12.81</v>
      </c>
      <c r="H11" s="4">
        <f t="shared" si="18"/>
        <v>15.235934317541812</v>
      </c>
      <c r="I11" s="4">
        <f t="shared" si="19"/>
        <v>237.22209928830574</v>
      </c>
      <c r="J11" s="8">
        <f>工作报表!D22</f>
        <v>45.0411</v>
      </c>
      <c r="K11" s="8">
        <f>工作报表!E22</f>
        <v>55.075600000000001</v>
      </c>
      <c r="L11" s="8">
        <f>工作报表!F22</f>
        <v>47.682200000000002</v>
      </c>
      <c r="M11" s="4">
        <f t="shared" si="0"/>
        <v>72.848568360675429</v>
      </c>
      <c r="N11" s="4">
        <f t="shared" si="20"/>
        <v>4.6882386570329393E-3</v>
      </c>
      <c r="O11" s="4">
        <f t="shared" si="1"/>
        <v>55.333807556979288</v>
      </c>
      <c r="P11" s="4">
        <f t="shared" si="2"/>
        <v>47.682200000000002</v>
      </c>
      <c r="Q11" s="4">
        <f t="shared" si="21"/>
        <v>73.043976175950462</v>
      </c>
      <c r="R11" s="4">
        <f t="shared" si="22"/>
        <v>40.75210421468914</v>
      </c>
      <c r="S11" s="4">
        <f t="shared" si="3"/>
        <v>44.13995524674614</v>
      </c>
      <c r="T11" s="4">
        <f t="shared" si="4"/>
        <v>-41.012898248502552</v>
      </c>
      <c r="U11" s="4">
        <f t="shared" si="23"/>
        <v>163.53000492638341</v>
      </c>
      <c r="V11" s="4">
        <f t="shared" si="5"/>
        <v>37.768900000000002</v>
      </c>
      <c r="W11" s="4">
        <f t="shared" si="6"/>
        <v>57.80804185840865</v>
      </c>
      <c r="X11" s="4">
        <f t="shared" si="24"/>
        <v>66.032152591245847</v>
      </c>
      <c r="Y11" s="4">
        <f t="shared" si="7"/>
        <v>0.96878255683952719</v>
      </c>
      <c r="Z11" s="4">
        <f t="shared" si="8"/>
        <v>1.1988791801616856</v>
      </c>
      <c r="AA11" s="4">
        <f t="shared" si="9"/>
        <v>2.9862979861035761</v>
      </c>
      <c r="AB11" s="4">
        <f t="shared" si="10"/>
        <v>1.6414302805408754</v>
      </c>
      <c r="AC11" s="4">
        <f t="shared" si="11"/>
        <v>1.2145100326952219E-68</v>
      </c>
      <c r="AD11" s="4">
        <f t="shared" si="12"/>
        <v>1.9815617957456035</v>
      </c>
      <c r="AE11" s="4">
        <f t="shared" si="13"/>
        <v>-8.4007118911405735E-70</v>
      </c>
      <c r="AF11" s="13">
        <f t="shared" si="14"/>
        <v>54.639912041219652</v>
      </c>
      <c r="AG11" s="13">
        <f t="shared" si="25"/>
        <v>87.546407283223232</v>
      </c>
      <c r="AH11" s="4" t="s">
        <v>19</v>
      </c>
    </row>
    <row r="12" spans="1:34" s="4" customFormat="1" x14ac:dyDescent="0.15">
      <c r="A12" s="4">
        <v>6</v>
      </c>
      <c r="B12" s="14">
        <f>工作报表!$E$13</f>
        <v>82.81</v>
      </c>
      <c r="C12" s="14">
        <f>工作报表!$F$13</f>
        <v>-8.2100000000000009</v>
      </c>
      <c r="D12" s="14">
        <f>工作报表!$G$13</f>
        <v>-12.81</v>
      </c>
      <c r="E12" s="4">
        <f t="shared" si="15"/>
        <v>15.215130627109319</v>
      </c>
      <c r="F12" s="4">
        <f t="shared" si="16"/>
        <v>-12.232133607084467</v>
      </c>
      <c r="G12" s="4">
        <f t="shared" si="17"/>
        <v>-12.81</v>
      </c>
      <c r="H12" s="4">
        <f t="shared" si="18"/>
        <v>17.71217639313603</v>
      </c>
      <c r="I12" s="4">
        <f t="shared" si="19"/>
        <v>226.32190934810612</v>
      </c>
      <c r="J12" s="8">
        <f>工作报表!D23</f>
        <v>92.551500000000004</v>
      </c>
      <c r="K12" s="8">
        <f>工作报表!E23</f>
        <v>0.44479999999999997</v>
      </c>
      <c r="L12" s="8">
        <f>工作报表!F23</f>
        <v>-1.0934999999999999</v>
      </c>
      <c r="M12" s="4">
        <f t="shared" si="0"/>
        <v>1.1805038288798559</v>
      </c>
      <c r="N12" s="4">
        <f t="shared" si="20"/>
        <v>0.48990665128921634</v>
      </c>
      <c r="O12" s="4">
        <f t="shared" si="1"/>
        <v>0.66271047849344333</v>
      </c>
      <c r="P12" s="4">
        <f t="shared" si="2"/>
        <v>-1.0934999999999999</v>
      </c>
      <c r="Q12" s="4">
        <f t="shared" si="21"/>
        <v>1.2786428071611746</v>
      </c>
      <c r="R12" s="4">
        <f t="shared" si="22"/>
        <v>301.21775918784402</v>
      </c>
      <c r="S12" s="4">
        <f t="shared" si="3"/>
        <v>9.4954096001486015</v>
      </c>
      <c r="T12" s="4">
        <f t="shared" si="4"/>
        <v>263.76983426797506</v>
      </c>
      <c r="U12" s="4">
        <f t="shared" si="23"/>
        <v>74.895849839737906</v>
      </c>
      <c r="V12" s="4">
        <f t="shared" si="5"/>
        <v>9.741500000000002</v>
      </c>
      <c r="W12" s="4">
        <f t="shared" si="6"/>
        <v>16.433533585974857</v>
      </c>
      <c r="X12" s="4">
        <f t="shared" si="24"/>
        <v>5.7872575646846798</v>
      </c>
      <c r="Y12" s="4">
        <f t="shared" si="7"/>
        <v>0.92917057227646005</v>
      </c>
      <c r="Z12" s="4">
        <f t="shared" si="8"/>
        <v>1.5612720054649436</v>
      </c>
      <c r="AA12" s="4">
        <f t="shared" si="9"/>
        <v>1.427293432006687</v>
      </c>
      <c r="AB12" s="4">
        <f t="shared" si="10"/>
        <v>1.132342827582542</v>
      </c>
      <c r="AC12" s="4">
        <f t="shared" si="11"/>
        <v>24.518079541408863</v>
      </c>
      <c r="AD12" s="4">
        <f t="shared" si="12"/>
        <v>6.7497930493649397E-2</v>
      </c>
      <c r="AE12" s="4">
        <f t="shared" si="13"/>
        <v>-5.0969271188952413E-2</v>
      </c>
      <c r="AF12" s="13">
        <f t="shared" si="14"/>
        <v>13.950612245993243</v>
      </c>
      <c r="AG12" s="13">
        <f t="shared" si="25"/>
        <v>14.566466122227451</v>
      </c>
      <c r="AH12" s="4" t="s">
        <v>34</v>
      </c>
    </row>
    <row r="13" spans="1:34" s="4" customFormat="1" x14ac:dyDescent="0.15">
      <c r="A13" s="4">
        <v>7</v>
      </c>
      <c r="B13" s="14">
        <f>工作报表!$E$13</f>
        <v>82.81</v>
      </c>
      <c r="C13" s="14">
        <f>工作报表!$F$13</f>
        <v>-8.2100000000000009</v>
      </c>
      <c r="D13" s="14">
        <f>工作报表!$G$13</f>
        <v>-12.81</v>
      </c>
      <c r="E13" s="4">
        <f t="shared" si="15"/>
        <v>15.215130627109319</v>
      </c>
      <c r="F13" s="4">
        <f t="shared" si="16"/>
        <v>-8.2751235184007665</v>
      </c>
      <c r="G13" s="4">
        <f t="shared" si="17"/>
        <v>-12.81</v>
      </c>
      <c r="H13" s="4">
        <f t="shared" si="18"/>
        <v>15.250369478959829</v>
      </c>
      <c r="I13" s="4">
        <f t="shared" si="19"/>
        <v>237.13797065407442</v>
      </c>
      <c r="J13" s="8">
        <f>工作报表!D24</f>
        <v>50.456200000000003</v>
      </c>
      <c r="K13" s="8">
        <f>工作报表!E24</f>
        <v>-54.676699999999997</v>
      </c>
      <c r="L13" s="8">
        <f>工作报表!F24</f>
        <v>37.604599999999998</v>
      </c>
      <c r="M13" s="4">
        <f t="shared" si="0"/>
        <v>66.359983906342237</v>
      </c>
      <c r="N13" s="4">
        <f t="shared" si="20"/>
        <v>7.9322190500324408E-3</v>
      </c>
      <c r="O13" s="4">
        <f t="shared" si="1"/>
        <v>-55.110407561332906</v>
      </c>
      <c r="P13" s="4">
        <f t="shared" si="2"/>
        <v>37.604599999999998</v>
      </c>
      <c r="Q13" s="4">
        <f t="shared" si="21"/>
        <v>66.717785954992678</v>
      </c>
      <c r="R13" s="4">
        <f t="shared" si="22"/>
        <v>145.69231763064846</v>
      </c>
      <c r="S13" s="4">
        <f t="shared" si="3"/>
        <v>40.984077716976252</v>
      </c>
      <c r="T13" s="4">
        <f t="shared" si="4"/>
        <v>191.41514414236144</v>
      </c>
      <c r="U13" s="4">
        <f t="shared" si="23"/>
        <v>91.445653023425962</v>
      </c>
      <c r="V13" s="4">
        <f t="shared" si="5"/>
        <v>32.3538</v>
      </c>
      <c r="W13" s="4">
        <f t="shared" si="6"/>
        <v>51.467416476032852</v>
      </c>
      <c r="X13" s="4">
        <f t="shared" si="24"/>
        <v>45.675822552250942</v>
      </c>
      <c r="Y13" s="4">
        <f t="shared" si="7"/>
        <v>0.94717085282796198</v>
      </c>
      <c r="Z13" s="4">
        <f t="shared" si="8"/>
        <v>1.2409395797711069</v>
      </c>
      <c r="AA13" s="4">
        <f t="shared" si="9"/>
        <v>2.8442834972639313</v>
      </c>
      <c r="AB13" s="4">
        <f t="shared" si="10"/>
        <v>1.582283857653338</v>
      </c>
      <c r="AC13" s="4">
        <f t="shared" si="11"/>
        <v>4.1923135759772552E-4</v>
      </c>
      <c r="AD13" s="4">
        <f t="shared" si="12"/>
        <v>1.9692968669633883</v>
      </c>
      <c r="AE13" s="4">
        <f t="shared" si="13"/>
        <v>-2.8818562415475466E-5</v>
      </c>
      <c r="AF13" s="13">
        <f t="shared" si="14"/>
        <v>42.900704368966764</v>
      </c>
      <c r="AG13" s="13">
        <f t="shared" si="25"/>
        <v>68.562279002743182</v>
      </c>
    </row>
    <row r="14" spans="1:34" s="4" customFormat="1" x14ac:dyDescent="0.15">
      <c r="A14" s="4">
        <v>8</v>
      </c>
      <c r="B14" s="14">
        <f>工作报表!$E$13</f>
        <v>82.81</v>
      </c>
      <c r="C14" s="14">
        <f>工作报表!$F$13</f>
        <v>-8.2100000000000009</v>
      </c>
      <c r="D14" s="14">
        <f>工作报表!$G$13</f>
        <v>-12.81</v>
      </c>
      <c r="E14" s="4">
        <f t="shared" si="15"/>
        <v>15.215130627109319</v>
      </c>
      <c r="F14" s="4">
        <f t="shared" si="16"/>
        <v>-8.3789548224919752</v>
      </c>
      <c r="G14" s="4">
        <f t="shared" si="17"/>
        <v>-12.81</v>
      </c>
      <c r="H14" s="4">
        <f t="shared" si="18"/>
        <v>15.306958676280587</v>
      </c>
      <c r="I14" s="4">
        <f t="shared" si="19"/>
        <v>236.81150827191797</v>
      </c>
      <c r="J14" s="8">
        <f>工作报表!D25</f>
        <v>56.014899999999997</v>
      </c>
      <c r="K14" s="8">
        <f>工作报表!E25</f>
        <v>-34.438499999999998</v>
      </c>
      <c r="L14" s="8">
        <f>工作报表!F25</f>
        <v>-43.619</v>
      </c>
      <c r="M14" s="4">
        <f t="shared" si="0"/>
        <v>55.575421215227863</v>
      </c>
      <c r="N14" s="4">
        <f t="shared" si="20"/>
        <v>2.0579150120825229E-2</v>
      </c>
      <c r="O14" s="4">
        <f t="shared" si="1"/>
        <v>-35.147215061436036</v>
      </c>
      <c r="P14" s="4">
        <f t="shared" si="2"/>
        <v>-43.619</v>
      </c>
      <c r="Q14" s="4">
        <f t="shared" si="21"/>
        <v>56.017353450291061</v>
      </c>
      <c r="R14" s="4">
        <f t="shared" si="22"/>
        <v>231.1389094804758</v>
      </c>
      <c r="S14" s="4">
        <f t="shared" si="3"/>
        <v>35.662156063285821</v>
      </c>
      <c r="T14" s="4">
        <f t="shared" si="4"/>
        <v>233.97520887619689</v>
      </c>
      <c r="U14" s="4">
        <f t="shared" si="23"/>
        <v>5.6725987914421694</v>
      </c>
      <c r="V14" s="4">
        <f t="shared" si="5"/>
        <v>26.795100000000005</v>
      </c>
      <c r="W14" s="4">
        <f t="shared" si="6"/>
        <v>40.710394774010474</v>
      </c>
      <c r="X14" s="4">
        <f t="shared" si="24"/>
        <v>2.8979293580165164</v>
      </c>
      <c r="Y14" s="4">
        <f t="shared" si="7"/>
        <v>1.5723306009919289</v>
      </c>
      <c r="Z14" s="4">
        <f t="shared" si="8"/>
        <v>1.2837543183676507</v>
      </c>
      <c r="AA14" s="4">
        <f t="shared" si="9"/>
        <v>2.6047970228478619</v>
      </c>
      <c r="AB14" s="4">
        <f t="shared" si="10"/>
        <v>1.8410904891348123</v>
      </c>
      <c r="AC14" s="4">
        <f t="shared" si="11"/>
        <v>2.0306253562087115</v>
      </c>
      <c r="AD14" s="4">
        <f t="shared" si="12"/>
        <v>1.9216554999466882</v>
      </c>
      <c r="AE14" s="4">
        <f t="shared" si="13"/>
        <v>-0.1360971311143373</v>
      </c>
      <c r="AF14" s="13">
        <f t="shared" si="14"/>
        <v>26.058677132790148</v>
      </c>
      <c r="AG14" s="13">
        <f t="shared" si="25"/>
        <v>40.461446998964334</v>
      </c>
    </row>
    <row r="15" spans="1:34" s="4" customFormat="1" x14ac:dyDescent="0.15">
      <c r="A15" s="4">
        <v>9</v>
      </c>
      <c r="B15" s="14">
        <f>工作报表!$E$13</f>
        <v>82.81</v>
      </c>
      <c r="C15" s="14">
        <f>工作报表!$F$13</f>
        <v>-8.2100000000000009</v>
      </c>
      <c r="D15" s="14">
        <f>工作报表!$G$13</f>
        <v>-12.81</v>
      </c>
      <c r="E15" s="4">
        <f t="shared" si="15"/>
        <v>15.215130627109319</v>
      </c>
      <c r="F15" s="4">
        <f t="shared" si="16"/>
        <v>-8.2171861677073608</v>
      </c>
      <c r="G15" s="4">
        <f t="shared" si="17"/>
        <v>-12.81</v>
      </c>
      <c r="H15" s="4">
        <f t="shared" si="18"/>
        <v>15.219009445912082</v>
      </c>
      <c r="I15" s="4">
        <f t="shared" si="19"/>
        <v>237.32118706961109</v>
      </c>
      <c r="J15" s="8">
        <f>工作报表!D26</f>
        <v>84.687899999999999</v>
      </c>
      <c r="K15" s="8">
        <f>工作报表!E26</f>
        <v>1.5031000000000001</v>
      </c>
      <c r="L15" s="8">
        <f>工作报表!F26</f>
        <v>96.880399999999995</v>
      </c>
      <c r="M15" s="4">
        <f t="shared" si="0"/>
        <v>96.892059601238728</v>
      </c>
      <c r="N15" s="4">
        <f t="shared" si="20"/>
        <v>8.7529448323508952E-4</v>
      </c>
      <c r="O15" s="4">
        <f t="shared" si="1"/>
        <v>1.5044156551377508</v>
      </c>
      <c r="P15" s="4">
        <f t="shared" si="2"/>
        <v>96.880399999999995</v>
      </c>
      <c r="Q15" s="4">
        <f t="shared" si="21"/>
        <v>96.892080020110114</v>
      </c>
      <c r="R15" s="4">
        <f t="shared" si="22"/>
        <v>89.110349046109604</v>
      </c>
      <c r="S15" s="4">
        <f t="shared" si="3"/>
        <v>56.055544733011097</v>
      </c>
      <c r="T15" s="4">
        <f t="shared" si="4"/>
        <v>163.21576805786034</v>
      </c>
      <c r="U15" s="4">
        <f t="shared" si="23"/>
        <v>148.21083802350148</v>
      </c>
      <c r="V15" s="4">
        <f t="shared" si="5"/>
        <v>1.8778999999999968</v>
      </c>
      <c r="W15" s="4">
        <f t="shared" si="6"/>
        <v>81.673070574198036</v>
      </c>
      <c r="X15" s="4">
        <f t="shared" si="24"/>
        <v>73.864761132383094</v>
      </c>
      <c r="Y15" s="4">
        <f t="shared" si="7"/>
        <v>1.2164885489544741</v>
      </c>
      <c r="Z15" s="4">
        <f t="shared" si="8"/>
        <v>1.501847356856032</v>
      </c>
      <c r="AA15" s="4">
        <f t="shared" si="9"/>
        <v>3.5224995129854992</v>
      </c>
      <c r="AB15" s="4">
        <f t="shared" si="10"/>
        <v>2.0228639240966992</v>
      </c>
      <c r="AC15" s="4">
        <f t="shared" si="11"/>
        <v>6.2260052059628916E-8</v>
      </c>
      <c r="AD15" s="4">
        <f t="shared" si="12"/>
        <v>1.9964996721417412</v>
      </c>
      <c r="AE15" s="4">
        <f t="shared" si="13"/>
        <v>-4.3389643907783823E-9</v>
      </c>
      <c r="AF15" s="13">
        <f t="shared" si="14"/>
        <v>43.27239734201391</v>
      </c>
      <c r="AG15" s="13">
        <f t="shared" si="25"/>
        <v>110.11960844359191</v>
      </c>
      <c r="AH15" s="4" t="s">
        <v>35</v>
      </c>
    </row>
    <row r="16" spans="1:34" s="4" customFormat="1" x14ac:dyDescent="0.15">
      <c r="A16" s="4">
        <v>10</v>
      </c>
      <c r="B16" s="14">
        <f>工作报表!$E$13</f>
        <v>82.81</v>
      </c>
      <c r="C16" s="14">
        <f>工作报表!$F$13</f>
        <v>-8.2100000000000009</v>
      </c>
      <c r="D16" s="14">
        <f>工作报表!$G$13</f>
        <v>-12.81</v>
      </c>
      <c r="E16" s="4">
        <f t="shared" si="15"/>
        <v>15.215130627109319</v>
      </c>
      <c r="F16" s="4">
        <f t="shared" si="16"/>
        <v>-12.240184931066445</v>
      </c>
      <c r="G16" s="4">
        <f t="shared" si="17"/>
        <v>-12.81</v>
      </c>
      <c r="H16" s="4">
        <f t="shared" si="18"/>
        <v>17.717737641886057</v>
      </c>
      <c r="I16" s="4">
        <f t="shared" si="19"/>
        <v>226.30307897706345</v>
      </c>
      <c r="J16" s="8">
        <f>工作报表!D27</f>
        <v>92.968500000000006</v>
      </c>
      <c r="K16" s="8">
        <f>工作报表!E27</f>
        <v>0.58030000000000004</v>
      </c>
      <c r="L16" s="8">
        <f>工作报表!F27</f>
        <v>-0.40639999999999998</v>
      </c>
      <c r="M16" s="4">
        <f t="shared" si="0"/>
        <v>0.70845539732575968</v>
      </c>
      <c r="N16" s="4">
        <f t="shared" si="20"/>
        <v>0.49088732412502351</v>
      </c>
      <c r="O16" s="4">
        <f t="shared" si="1"/>
        <v>0.86516191418975119</v>
      </c>
      <c r="P16" s="4">
        <f t="shared" si="2"/>
        <v>-0.40639999999999998</v>
      </c>
      <c r="Q16" s="4">
        <f t="shared" si="21"/>
        <v>0.95585882731942917</v>
      </c>
      <c r="R16" s="4">
        <f t="shared" si="22"/>
        <v>334.83874107442466</v>
      </c>
      <c r="S16" s="4">
        <f t="shared" si="3"/>
        <v>9.3367982346027425</v>
      </c>
      <c r="T16" s="4">
        <f t="shared" si="4"/>
        <v>280.57091002574407</v>
      </c>
      <c r="U16" s="4">
        <f t="shared" si="23"/>
        <v>108.53566209736121</v>
      </c>
      <c r="V16" s="4">
        <f t="shared" si="5"/>
        <v>10.158500000000004</v>
      </c>
      <c r="W16" s="4">
        <f t="shared" si="6"/>
        <v>16.761878814566629</v>
      </c>
      <c r="X16" s="4">
        <f t="shared" si="24"/>
        <v>6.681229490164891</v>
      </c>
      <c r="Y16" s="4">
        <f t="shared" si="7"/>
        <v>0.44988955486751858</v>
      </c>
      <c r="Z16" s="4">
        <f t="shared" si="8"/>
        <v>1.5644207341388112</v>
      </c>
      <c r="AA16" s="4">
        <f t="shared" si="9"/>
        <v>1.4201559205571235</v>
      </c>
      <c r="AB16" s="4">
        <f t="shared" si="10"/>
        <v>1.0630079200247988</v>
      </c>
      <c r="AC16" s="4">
        <f t="shared" si="11"/>
        <v>28.54669935218725</v>
      </c>
      <c r="AD16" s="4">
        <f t="shared" si="12"/>
        <v>6.3637471554157735E-2</v>
      </c>
      <c r="AE16" s="4">
        <f t="shared" si="13"/>
        <v>-5.3427302363347889E-2</v>
      </c>
      <c r="AF16" s="13">
        <f t="shared" si="14"/>
        <v>14.731347051254446</v>
      </c>
      <c r="AG16" s="13">
        <f t="shared" si="25"/>
        <v>15.202587511670504</v>
      </c>
    </row>
    <row r="17" spans="1:33" s="4" customFormat="1" x14ac:dyDescent="0.15">
      <c r="A17" s="4">
        <v>11</v>
      </c>
      <c r="B17" s="14">
        <f>工作报表!$E$13</f>
        <v>82.81</v>
      </c>
      <c r="C17" s="14">
        <f>工作报表!$F$13</f>
        <v>-8.2100000000000009</v>
      </c>
      <c r="D17" s="14">
        <f>工作报表!$G$13</f>
        <v>-12.81</v>
      </c>
      <c r="E17" s="4">
        <f t="shared" ref="E17:E26" si="26">(C17^2+D17^2)^0.5</f>
        <v>15.215130627109319</v>
      </c>
      <c r="F17" s="4">
        <f t="shared" ref="F17:F26" si="27">(1+N17)*C17</f>
        <v>-12.234260965726859</v>
      </c>
      <c r="G17" s="4">
        <f t="shared" ref="G17:G26" si="28">D17</f>
        <v>-12.81</v>
      </c>
      <c r="H17" s="4">
        <f t="shared" ref="H17:H26" si="29">(F17^2+G17^2)^0.5</f>
        <v>17.713645626395149</v>
      </c>
      <c r="I17" s="4">
        <f t="shared" ref="I17:I26" si="30">IF(G17&gt;0,DEGREES(ATAN2(F17,G17)),360+DEGREES(ATAN2(F17,G17)))</f>
        <v>226.31693274972514</v>
      </c>
      <c r="J17" s="8">
        <f>工作报表!D28</f>
        <v>92.504599999999996</v>
      </c>
      <c r="K17" s="8">
        <f>工作报表!E28</f>
        <v>0.7833</v>
      </c>
      <c r="L17" s="8">
        <f>工作报表!F28</f>
        <v>-0.71279999999999999</v>
      </c>
      <c r="M17" s="4">
        <f t="shared" ref="M17:M26" si="31">(K17^2+L17^2)^0.5</f>
        <v>1.0590763570205881</v>
      </c>
      <c r="N17" s="4">
        <f t="shared" ref="N17:N26" si="32">0.5*(1-(((E17+M17)/2)^7/(((E17+M17)/2)^7+25^7))^0.5)</f>
        <v>0.49016576927245525</v>
      </c>
      <c r="O17" s="4">
        <f t="shared" ref="O17:O26" si="33">(1+N17)*K17</f>
        <v>1.1672468470711141</v>
      </c>
      <c r="P17" s="4">
        <f t="shared" ref="P17:P26" si="34">L17</f>
        <v>-0.71279999999999999</v>
      </c>
      <c r="Q17" s="4">
        <f t="shared" ref="Q17:Q26" si="35">(O17^2+P17^2)^0.5</f>
        <v>1.3676801680208195</v>
      </c>
      <c r="R17" s="4">
        <f t="shared" ref="R17:R26" si="36">IF(P17&gt;0,DEGREES(ATAN2(O17,P17)),360+DEGREES(ATAN2(O17,P17)))</f>
        <v>328.58893370495252</v>
      </c>
      <c r="S17" s="4">
        <f t="shared" ref="S17:S26" si="37">(H17+Q17)/2</f>
        <v>9.5406628972079837</v>
      </c>
      <c r="T17" s="4">
        <f t="shared" ref="T17:T26" si="38">IF(ABS(R17-I17)&lt;=180,(R17+I17)/2,(R17+I17-360)/2)</f>
        <v>277.4529332273388</v>
      </c>
      <c r="U17" s="4">
        <f t="shared" ref="U17:U26" si="39">IF(ABS(I17-R17)&lt;=180,ABS(I17-R17),360-ABS(I17-R17))</f>
        <v>102.27200095522738</v>
      </c>
      <c r="V17" s="4">
        <f t="shared" ref="V17:V26" si="40">ABS(B17-J17)</f>
        <v>9.6945999999999941</v>
      </c>
      <c r="W17" s="4">
        <f t="shared" ref="W17:W26" si="41">ABS(H17-Q17)</f>
        <v>16.34596545837433</v>
      </c>
      <c r="X17" s="4">
        <f t="shared" ref="X17:X26" si="42">2*((Q17*H17)^0.5)*SIN(RADIANS(U17)/2)</f>
        <v>7.6649900671898141</v>
      </c>
      <c r="Y17" s="4">
        <f t="shared" ref="Y17:Y26" si="43">1-0.17*COS(RADIANS(T17-30))+0.24*COS(RADIANS(2*T17))+0.32*COS(RADIANS(3*T17+6))-0.2*COS(RADIANS(4*T17-63))</f>
        <v>0.51388866191589189</v>
      </c>
      <c r="Z17" s="4">
        <f t="shared" ref="Z17:Z26" si="44">1+(0.015*((J17+B17)/2-50)^2)/(20+((J17+B17)/2-50)^2)^0.5</f>
        <v>1.5609178536313557</v>
      </c>
      <c r="AA17" s="4">
        <f t="shared" ref="AA17:AA26" si="45">1+0.045*(H17+Q17)/2</f>
        <v>1.4293298303743591</v>
      </c>
      <c r="AB17" s="4">
        <f t="shared" ref="AB17:AB26" si="46">1+0.015*((Q17+H17)/2)*Y17</f>
        <v>1.073542577350552</v>
      </c>
      <c r="AC17" s="4">
        <f t="shared" ref="AC17:AC26" si="47">30*EXP(-(((T17-275)/25)^2))</f>
        <v>29.712575431439092</v>
      </c>
      <c r="AD17" s="4">
        <f t="shared" ref="AD17:AD26" si="48">2*((S17^7)/(S17^7+25^7))^0.5</f>
        <v>6.8629218612488316E-2</v>
      </c>
      <c r="AE17" s="4">
        <f t="shared" ref="AE17:AE26" si="49">-SIN(2*RADIANS(AC17))*AD17</f>
        <v>-5.9087382353804577E-2</v>
      </c>
      <c r="AF17" s="13">
        <f t="shared" ref="AF17:AF26" si="50">((V17/(Z17*D$4))^2+(W17/(AA17*E$4))^2+(X17/(AB17*F$4))^2+AE17*(W17/(AA17*E$4))*(X17/(AB17*F$4)))^0.5</f>
        <v>14.680344294500181</v>
      </c>
      <c r="AG17" s="13">
        <f t="shared" ref="AG17:AG26" si="51">SQRT((C17-K17)^2+(D17-L17)^2)</f>
        <v>15.073874509561238</v>
      </c>
    </row>
    <row r="18" spans="1:33" s="4" customFormat="1" x14ac:dyDescent="0.15">
      <c r="A18" s="4">
        <v>12</v>
      </c>
      <c r="B18" s="14">
        <f>工作报表!$E$13</f>
        <v>82.81</v>
      </c>
      <c r="C18" s="14">
        <f>工作报表!$F$13</f>
        <v>-8.2100000000000009</v>
      </c>
      <c r="D18" s="14">
        <f>工作报表!$G$13</f>
        <v>-12.81</v>
      </c>
      <c r="E18" s="4">
        <f t="shared" si="26"/>
        <v>15.215130627109319</v>
      </c>
      <c r="F18" s="4">
        <f t="shared" si="27"/>
        <v>-11.938136121206696</v>
      </c>
      <c r="G18" s="4">
        <f t="shared" si="28"/>
        <v>-12.81</v>
      </c>
      <c r="H18" s="4">
        <f t="shared" si="29"/>
        <v>17.51043100693013</v>
      </c>
      <c r="I18" s="4">
        <f t="shared" si="30"/>
        <v>227.01766587228408</v>
      </c>
      <c r="J18" s="8">
        <f>工作报表!D29</f>
        <v>52.782600000000002</v>
      </c>
      <c r="K18" s="8">
        <f>工作报表!E29</f>
        <v>10.023400000000001</v>
      </c>
      <c r="L18" s="8">
        <f>工作报表!F29</f>
        <v>-1.139</v>
      </c>
      <c r="M18" s="4">
        <f t="shared" si="31"/>
        <v>10.087907045566984</v>
      </c>
      <c r="N18" s="4">
        <f t="shared" si="32"/>
        <v>0.45409696969630881</v>
      </c>
      <c r="O18" s="4">
        <f t="shared" si="33"/>
        <v>14.574995566053984</v>
      </c>
      <c r="P18" s="4">
        <f t="shared" si="34"/>
        <v>-1.139</v>
      </c>
      <c r="Q18" s="4">
        <f t="shared" si="35"/>
        <v>14.619432846403217</v>
      </c>
      <c r="R18" s="4">
        <f t="shared" si="36"/>
        <v>355.53155751998224</v>
      </c>
      <c r="S18" s="4">
        <f t="shared" si="37"/>
        <v>16.064931926666674</v>
      </c>
      <c r="T18" s="4">
        <f t="shared" si="38"/>
        <v>291.27461169613315</v>
      </c>
      <c r="U18" s="4">
        <f t="shared" si="39"/>
        <v>128.51389164769816</v>
      </c>
      <c r="V18" s="4">
        <f t="shared" si="40"/>
        <v>30.0274</v>
      </c>
      <c r="W18" s="4">
        <f t="shared" si="41"/>
        <v>2.8909981605269124</v>
      </c>
      <c r="X18" s="4">
        <f t="shared" si="42"/>
        <v>28.823610504269869</v>
      </c>
      <c r="Y18" s="4">
        <f t="shared" si="43"/>
        <v>0.36331012741780006</v>
      </c>
      <c r="Z18" s="4">
        <f t="shared" si="44"/>
        <v>1.2588950748150616</v>
      </c>
      <c r="AA18" s="4">
        <f t="shared" si="45"/>
        <v>1.7229219367000002</v>
      </c>
      <c r="AB18" s="4">
        <f t="shared" si="46"/>
        <v>1.0875482869785333</v>
      </c>
      <c r="AC18" s="4">
        <f t="shared" si="47"/>
        <v>19.637020864680977</v>
      </c>
      <c r="AD18" s="4">
        <f t="shared" si="48"/>
        <v>0.41610889106389848</v>
      </c>
      <c r="AE18" s="4">
        <f t="shared" si="49"/>
        <v>-0.26340950022702403</v>
      </c>
      <c r="AF18" s="13">
        <f t="shared" si="50"/>
        <v>35.531009724813543</v>
      </c>
      <c r="AG18" s="13">
        <f t="shared" si="51"/>
        <v>21.648767090991583</v>
      </c>
    </row>
    <row r="19" spans="1:33" x14ac:dyDescent="0.2">
      <c r="A19" s="4">
        <v>13</v>
      </c>
      <c r="B19" s="14">
        <f>工作报表!$E$13</f>
        <v>82.81</v>
      </c>
      <c r="C19" s="14">
        <f>工作报表!$F$13</f>
        <v>-8.2100000000000009</v>
      </c>
      <c r="D19" s="14">
        <f>工作报表!$G$13</f>
        <v>-12.81</v>
      </c>
      <c r="E19" s="4">
        <f t="shared" si="26"/>
        <v>15.215130627109319</v>
      </c>
      <c r="F19" s="4">
        <f t="shared" si="27"/>
        <v>-11.939077227446417</v>
      </c>
      <c r="G19" s="4">
        <f t="shared" si="28"/>
        <v>-12.81</v>
      </c>
      <c r="H19" s="4">
        <f t="shared" si="29"/>
        <v>17.511072641129942</v>
      </c>
      <c r="I19" s="4">
        <f t="shared" si="30"/>
        <v>227.01541318540504</v>
      </c>
      <c r="J19" s="8">
        <f>工作报表!D30</f>
        <v>52.787500000000001</v>
      </c>
      <c r="K19" s="8">
        <f>工作报表!E30</f>
        <v>10.004099999999999</v>
      </c>
      <c r="L19" s="8">
        <f>工作报表!F30</f>
        <v>-1.1474</v>
      </c>
      <c r="M19" s="4">
        <f t="shared" si="31"/>
        <v>10.069684382839414</v>
      </c>
      <c r="N19" s="4">
        <f t="shared" si="32"/>
        <v>0.45421159895815055</v>
      </c>
      <c r="O19" s="4">
        <f t="shared" si="33"/>
        <v>14.548078257137233</v>
      </c>
      <c r="P19" s="4">
        <f t="shared" si="34"/>
        <v>-1.1474</v>
      </c>
      <c r="Q19" s="4">
        <f t="shared" si="35"/>
        <v>14.593255556447613</v>
      </c>
      <c r="R19" s="4">
        <f t="shared" si="36"/>
        <v>355.49044412767046</v>
      </c>
      <c r="S19" s="4">
        <f t="shared" si="37"/>
        <v>16.052164098788779</v>
      </c>
      <c r="T19" s="4">
        <f t="shared" si="38"/>
        <v>291.25292865653773</v>
      </c>
      <c r="U19" s="4">
        <f t="shared" si="39"/>
        <v>128.47503094226542</v>
      </c>
      <c r="V19" s="4">
        <f t="shared" si="40"/>
        <v>30.022500000000001</v>
      </c>
      <c r="W19" s="4">
        <f t="shared" si="41"/>
        <v>2.9178170846823299</v>
      </c>
      <c r="X19" s="4">
        <f t="shared" si="42"/>
        <v>28.793610191930529</v>
      </c>
      <c r="Y19" s="4">
        <f t="shared" si="43"/>
        <v>0.36326274630306526</v>
      </c>
      <c r="Z19" s="4">
        <f t="shared" si="44"/>
        <v>1.2589328336139196</v>
      </c>
      <c r="AA19" s="4">
        <f t="shared" si="45"/>
        <v>1.7223473844454951</v>
      </c>
      <c r="AB19" s="4">
        <f t="shared" si="46"/>
        <v>1.0874672982195022</v>
      </c>
      <c r="AC19" s="4">
        <f t="shared" si="47"/>
        <v>19.659193230705128</v>
      </c>
      <c r="AD19" s="4">
        <f t="shared" si="48"/>
        <v>0.41500241555456385</v>
      </c>
      <c r="AE19" s="4">
        <f t="shared" si="49"/>
        <v>-0.26295763555693175</v>
      </c>
      <c r="AF19" s="13">
        <f t="shared" si="50"/>
        <v>35.508440166276408</v>
      </c>
      <c r="AG19" s="13">
        <f t="shared" si="51"/>
        <v>21.627983668617844</v>
      </c>
    </row>
    <row r="20" spans="1:33" x14ac:dyDescent="0.2">
      <c r="A20" s="4">
        <v>14</v>
      </c>
      <c r="B20" s="14">
        <f>工作报表!$E$13</f>
        <v>82.81</v>
      </c>
      <c r="C20" s="14">
        <f>工作报表!$F$13</f>
        <v>-8.2100000000000009</v>
      </c>
      <c r="D20" s="14">
        <f>工作报表!$G$13</f>
        <v>-12.81</v>
      </c>
      <c r="E20" s="4">
        <f t="shared" si="26"/>
        <v>15.215130627109319</v>
      </c>
      <c r="F20" s="4">
        <f t="shared" si="27"/>
        <v>-12.119007363273486</v>
      </c>
      <c r="G20" s="4">
        <f t="shared" si="28"/>
        <v>-12.81</v>
      </c>
      <c r="H20" s="4">
        <f t="shared" si="29"/>
        <v>17.634240541375092</v>
      </c>
      <c r="I20" s="4">
        <f t="shared" si="30"/>
        <v>226.58774180085209</v>
      </c>
      <c r="J20" s="8">
        <f>工作报表!D31</f>
        <v>55.999400000000001</v>
      </c>
      <c r="K20" s="8">
        <f>工作报表!E31</f>
        <v>5.7304000000000004</v>
      </c>
      <c r="L20" s="8">
        <f>工作报表!F31</f>
        <v>0.5625</v>
      </c>
      <c r="M20" s="4">
        <f t="shared" si="31"/>
        <v>5.7579415080391358</v>
      </c>
      <c r="N20" s="4">
        <f t="shared" si="32"/>
        <v>0.47612757165328684</v>
      </c>
      <c r="O20" s="4">
        <f t="shared" si="33"/>
        <v>8.4588014366019966</v>
      </c>
      <c r="P20" s="4">
        <f t="shared" si="34"/>
        <v>0.5625</v>
      </c>
      <c r="Q20" s="4">
        <f t="shared" si="35"/>
        <v>8.4774835885338042</v>
      </c>
      <c r="R20" s="4">
        <f t="shared" si="36"/>
        <v>3.8044982562730327</v>
      </c>
      <c r="S20" s="4">
        <f t="shared" si="37"/>
        <v>13.055862064954448</v>
      </c>
      <c r="T20" s="4">
        <f t="shared" si="38"/>
        <v>-64.803879971437439</v>
      </c>
      <c r="U20" s="4">
        <f t="shared" si="39"/>
        <v>137.21675645542095</v>
      </c>
      <c r="V20" s="4">
        <f t="shared" si="40"/>
        <v>26.810600000000001</v>
      </c>
      <c r="W20" s="4">
        <f t="shared" si="41"/>
        <v>9.1567569528412882</v>
      </c>
      <c r="X20" s="4">
        <f t="shared" si="42"/>
        <v>22.768921216448209</v>
      </c>
      <c r="Y20" s="4">
        <f t="shared" si="43"/>
        <v>0.38660805966301826</v>
      </c>
      <c r="Z20" s="4">
        <f t="shared" si="44"/>
        <v>1.2836353254423787</v>
      </c>
      <c r="AA20" s="4">
        <f t="shared" si="45"/>
        <v>1.5875137929229501</v>
      </c>
      <c r="AB20" s="4">
        <f t="shared" si="46"/>
        <v>1.0757125225024007</v>
      </c>
      <c r="AC20" s="4">
        <f t="shared" si="47"/>
        <v>1.7484624091255591E-79</v>
      </c>
      <c r="AD20" s="4">
        <f t="shared" si="48"/>
        <v>0.20477222515045959</v>
      </c>
      <c r="AE20" s="4">
        <f t="shared" si="49"/>
        <v>-1.2497832864873534E-81</v>
      </c>
      <c r="AF20" s="13">
        <f t="shared" si="50"/>
        <v>30.290738556896642</v>
      </c>
      <c r="AG20" s="13">
        <f t="shared" si="51"/>
        <v>19.317311107139108</v>
      </c>
    </row>
    <row r="21" spans="1:33" x14ac:dyDescent="0.2">
      <c r="A21" s="4">
        <v>15</v>
      </c>
      <c r="B21" s="14">
        <f>工作报表!$E$13</f>
        <v>82.81</v>
      </c>
      <c r="C21" s="14">
        <f>工作报表!$F$13</f>
        <v>-8.2100000000000009</v>
      </c>
      <c r="D21" s="14">
        <f>工作报表!$G$13</f>
        <v>-12.81</v>
      </c>
      <c r="E21" s="4">
        <f t="shared" si="26"/>
        <v>15.215130627109319</v>
      </c>
      <c r="F21" s="4">
        <f t="shared" si="27"/>
        <v>-11.880621826429332</v>
      </c>
      <c r="G21" s="4">
        <f t="shared" si="28"/>
        <v>-12.81</v>
      </c>
      <c r="H21" s="4">
        <f t="shared" si="29"/>
        <v>17.471269987686327</v>
      </c>
      <c r="I21" s="4">
        <f t="shared" si="30"/>
        <v>227.1556492175722</v>
      </c>
      <c r="J21" s="8">
        <f>工作报表!D32</f>
        <v>54.771099999999997</v>
      </c>
      <c r="K21" s="8">
        <f>工作报表!E32</f>
        <v>4.5712000000000002</v>
      </c>
      <c r="L21" s="8">
        <f>工作报表!F32</f>
        <v>10.165900000000001</v>
      </c>
      <c r="M21" s="4">
        <f t="shared" si="31"/>
        <v>11.146362287760075</v>
      </c>
      <c r="N21" s="4">
        <f t="shared" si="32"/>
        <v>0.44709157447373099</v>
      </c>
      <c r="O21" s="4">
        <f t="shared" si="33"/>
        <v>6.6149450052343193</v>
      </c>
      <c r="P21" s="4">
        <f t="shared" si="34"/>
        <v>10.165900000000001</v>
      </c>
      <c r="Q21" s="4">
        <f t="shared" si="35"/>
        <v>12.128603391663628</v>
      </c>
      <c r="R21" s="4">
        <f t="shared" si="36"/>
        <v>56.94797095362982</v>
      </c>
      <c r="S21" s="4">
        <f t="shared" si="37"/>
        <v>14.799936689674977</v>
      </c>
      <c r="T21" s="4">
        <f t="shared" si="38"/>
        <v>142.05181008560101</v>
      </c>
      <c r="U21" s="4">
        <f t="shared" si="39"/>
        <v>170.2076782639424</v>
      </c>
      <c r="V21" s="4">
        <f t="shared" si="40"/>
        <v>28.038900000000005</v>
      </c>
      <c r="W21" s="4">
        <f t="shared" si="41"/>
        <v>5.3426665960226991</v>
      </c>
      <c r="X21" s="4">
        <f t="shared" si="42"/>
        <v>29.00747984362447</v>
      </c>
      <c r="Y21" s="4">
        <f t="shared" si="43"/>
        <v>1.384611675557637</v>
      </c>
      <c r="Z21" s="4">
        <f t="shared" si="44"/>
        <v>1.2741993893740184</v>
      </c>
      <c r="AA21" s="4">
        <f t="shared" si="45"/>
        <v>1.6659971510353739</v>
      </c>
      <c r="AB21" s="4">
        <f t="shared" si="46"/>
        <v>1.3073824770705673</v>
      </c>
      <c r="AC21" s="4">
        <f t="shared" si="47"/>
        <v>1.567182595595134E-11</v>
      </c>
      <c r="AD21" s="4">
        <f t="shared" si="48"/>
        <v>0.31527198312633364</v>
      </c>
      <c r="AE21" s="4">
        <f t="shared" si="49"/>
        <v>-1.7246951486942864E-13</v>
      </c>
      <c r="AF21" s="13">
        <f t="shared" si="50"/>
        <v>31.413243948664768</v>
      </c>
      <c r="AG21" s="13">
        <f t="shared" si="51"/>
        <v>26.291653699415718</v>
      </c>
    </row>
    <row r="22" spans="1:33" x14ac:dyDescent="0.2">
      <c r="A22" s="4">
        <v>16</v>
      </c>
      <c r="B22" s="14">
        <f>工作报表!$E$13</f>
        <v>82.81</v>
      </c>
      <c r="C22" s="14">
        <f>工作报表!$F$13</f>
        <v>-8.2100000000000009</v>
      </c>
      <c r="D22" s="14">
        <f>工作报表!$G$13</f>
        <v>-12.81</v>
      </c>
      <c r="E22" s="4">
        <f t="shared" si="26"/>
        <v>15.215130627109319</v>
      </c>
      <c r="F22" s="4">
        <f t="shared" si="27"/>
        <v>-12.228797677881797</v>
      </c>
      <c r="G22" s="4">
        <f t="shared" si="28"/>
        <v>-12.81</v>
      </c>
      <c r="H22" s="4">
        <f t="shared" si="29"/>
        <v>17.709872745069834</v>
      </c>
      <c r="I22" s="4">
        <f t="shared" si="30"/>
        <v>226.32971485693818</v>
      </c>
      <c r="J22" s="8">
        <f>工作报表!D33</f>
        <v>92.052099999999996</v>
      </c>
      <c r="K22" s="8">
        <f>工作报表!E33</f>
        <v>0.66569999999999996</v>
      </c>
      <c r="L22" s="8">
        <f>工作报表!F33</f>
        <v>-1.1934</v>
      </c>
      <c r="M22" s="4">
        <f t="shared" si="31"/>
        <v>1.3665138308850007</v>
      </c>
      <c r="N22" s="4">
        <f t="shared" si="32"/>
        <v>0.48950032617317857</v>
      </c>
      <c r="O22" s="4">
        <f t="shared" si="33"/>
        <v>0.99156036713348483</v>
      </c>
      <c r="P22" s="4">
        <f t="shared" si="34"/>
        <v>-1.1934</v>
      </c>
      <c r="Q22" s="4">
        <f t="shared" si="35"/>
        <v>1.5515783968816694</v>
      </c>
      <c r="R22" s="4">
        <f t="shared" si="36"/>
        <v>309.7221783051574</v>
      </c>
      <c r="S22" s="4">
        <f t="shared" si="37"/>
        <v>9.630725570975752</v>
      </c>
      <c r="T22" s="4">
        <f t="shared" si="38"/>
        <v>268.02594658104778</v>
      </c>
      <c r="U22" s="4">
        <f t="shared" si="39"/>
        <v>83.392463448219218</v>
      </c>
      <c r="V22" s="4">
        <f t="shared" si="40"/>
        <v>9.2420999999999935</v>
      </c>
      <c r="W22" s="4">
        <f t="shared" si="41"/>
        <v>16.158294348188164</v>
      </c>
      <c r="X22" s="4">
        <f t="shared" si="42"/>
        <v>6.9737211125561087</v>
      </c>
      <c r="Y22" s="4">
        <f t="shared" si="43"/>
        <v>0.78469973403167315</v>
      </c>
      <c r="Z22" s="4">
        <f t="shared" si="44"/>
        <v>1.5575007806097694</v>
      </c>
      <c r="AA22" s="4">
        <f t="shared" si="45"/>
        <v>1.4333826506939089</v>
      </c>
      <c r="AB22" s="4">
        <f t="shared" si="46"/>
        <v>1.1133584169111506</v>
      </c>
      <c r="AC22" s="4">
        <f t="shared" si="47"/>
        <v>27.753931557851633</v>
      </c>
      <c r="AD22" s="4">
        <f t="shared" si="48"/>
        <v>7.0920742119414182E-2</v>
      </c>
      <c r="AE22" s="4">
        <f t="shared" si="49"/>
        <v>-5.8453153160599687E-2</v>
      </c>
      <c r="AF22" s="13">
        <f t="shared" si="50"/>
        <v>14.049726084268295</v>
      </c>
      <c r="AG22" s="13">
        <f t="shared" si="51"/>
        <v>14.619283363079054</v>
      </c>
    </row>
    <row r="23" spans="1:33" x14ac:dyDescent="0.2">
      <c r="A23" s="4">
        <v>17</v>
      </c>
      <c r="B23" s="14">
        <f>工作报表!$E$13</f>
        <v>82.81</v>
      </c>
      <c r="C23" s="14">
        <f>工作报表!$F$13</f>
        <v>-8.2100000000000009</v>
      </c>
      <c r="D23" s="14">
        <f>工作报表!$G$13</f>
        <v>-12.81</v>
      </c>
      <c r="E23" s="4">
        <f t="shared" si="26"/>
        <v>15.215130627109319</v>
      </c>
      <c r="F23" s="4">
        <f t="shared" si="27"/>
        <v>-8.9070598664363398</v>
      </c>
      <c r="G23" s="4">
        <f t="shared" si="28"/>
        <v>-12.81</v>
      </c>
      <c r="H23" s="4">
        <f t="shared" si="29"/>
        <v>15.602301607912883</v>
      </c>
      <c r="I23" s="4">
        <f t="shared" si="30"/>
        <v>235.18830617649888</v>
      </c>
      <c r="J23" s="8">
        <f>工作报表!D34</f>
        <v>66.274699999999996</v>
      </c>
      <c r="K23" s="8">
        <f>工作报表!E34</f>
        <v>-23.924900000000001</v>
      </c>
      <c r="L23" s="8">
        <f>工作报表!F34</f>
        <v>-33.061700000000002</v>
      </c>
      <c r="M23" s="4">
        <f t="shared" si="31"/>
        <v>40.810254188132667</v>
      </c>
      <c r="N23" s="4">
        <f t="shared" si="32"/>
        <v>8.490375961465757E-2</v>
      </c>
      <c r="O23" s="4">
        <f t="shared" si="33"/>
        <v>-25.956213958404721</v>
      </c>
      <c r="P23" s="4">
        <f t="shared" si="34"/>
        <v>-33.061700000000002</v>
      </c>
      <c r="Q23" s="4">
        <f t="shared" si="35"/>
        <v>42.033332605736653</v>
      </c>
      <c r="R23" s="4">
        <f t="shared" si="36"/>
        <v>231.8651061747189</v>
      </c>
      <c r="S23" s="4">
        <f t="shared" si="37"/>
        <v>28.817817106824769</v>
      </c>
      <c r="T23" s="4">
        <f t="shared" si="38"/>
        <v>233.52670617560889</v>
      </c>
      <c r="U23" s="4">
        <f t="shared" si="39"/>
        <v>3.3232000017799805</v>
      </c>
      <c r="V23" s="4">
        <f t="shared" si="40"/>
        <v>16.535300000000007</v>
      </c>
      <c r="W23" s="4">
        <f t="shared" si="41"/>
        <v>26.431030997823768</v>
      </c>
      <c r="X23" s="4">
        <f t="shared" si="42"/>
        <v>1.4851291303321703</v>
      </c>
      <c r="Y23" s="4">
        <f t="shared" si="43"/>
        <v>1.5718524100954574</v>
      </c>
      <c r="Z23" s="4">
        <f t="shared" si="44"/>
        <v>1.3621714798408435</v>
      </c>
      <c r="AA23" s="4">
        <f t="shared" si="45"/>
        <v>2.2968017698071144</v>
      </c>
      <c r="AB23" s="4">
        <f t="shared" si="46"/>
        <v>1.6794603290957892</v>
      </c>
      <c r="AC23" s="4">
        <f t="shared" si="47"/>
        <v>1.9138995704623634</v>
      </c>
      <c r="AD23" s="4">
        <f t="shared" si="48"/>
        <v>1.708847707067823</v>
      </c>
      <c r="AE23" s="4">
        <f t="shared" si="49"/>
        <v>-0.11407927645359288</v>
      </c>
      <c r="AF23" s="13">
        <f t="shared" si="50"/>
        <v>16.71535331543825</v>
      </c>
      <c r="AG23" s="13">
        <f t="shared" si="51"/>
        <v>25.633755770467971</v>
      </c>
    </row>
    <row r="24" spans="1:33" x14ac:dyDescent="0.2">
      <c r="A24" s="4">
        <v>18</v>
      </c>
      <c r="B24" s="14">
        <f>工作报表!$E$13</f>
        <v>82.81</v>
      </c>
      <c r="C24" s="14">
        <f>工作报表!$F$13</f>
        <v>-8.2100000000000009</v>
      </c>
      <c r="D24" s="14">
        <f>工作报表!$G$13</f>
        <v>-12.81</v>
      </c>
      <c r="E24" s="4">
        <f t="shared" si="26"/>
        <v>15.215130627109319</v>
      </c>
      <c r="F24" s="4">
        <f t="shared" si="27"/>
        <v>-11.600387291374034</v>
      </c>
      <c r="G24" s="4">
        <f t="shared" si="28"/>
        <v>-12.81</v>
      </c>
      <c r="H24" s="4">
        <f t="shared" si="29"/>
        <v>17.281929444071697</v>
      </c>
      <c r="I24" s="4">
        <f t="shared" si="30"/>
        <v>227.8368685220353</v>
      </c>
      <c r="J24" s="8">
        <f>工作报表!D35</f>
        <v>82.758399999999995</v>
      </c>
      <c r="K24" s="8">
        <f>工作报表!E35</f>
        <v>-8.3082999999999991</v>
      </c>
      <c r="L24" s="8">
        <f>工作报表!F35</f>
        <v>-12.800599999999999</v>
      </c>
      <c r="M24" s="4">
        <f t="shared" si="31"/>
        <v>15.26051143474556</v>
      </c>
      <c r="N24" s="4">
        <f t="shared" si="32"/>
        <v>0.41295825717101481</v>
      </c>
      <c r="O24" s="4">
        <f t="shared" si="33"/>
        <v>-11.739281088053941</v>
      </c>
      <c r="P24" s="4">
        <f t="shared" si="34"/>
        <v>-12.800599999999999</v>
      </c>
      <c r="Q24" s="4">
        <f t="shared" si="35"/>
        <v>17.368537095113709</v>
      </c>
      <c r="R24" s="4">
        <f t="shared" si="36"/>
        <v>227.47642696882409</v>
      </c>
      <c r="S24" s="4">
        <f t="shared" si="37"/>
        <v>17.325233269592701</v>
      </c>
      <c r="T24" s="4">
        <f t="shared" si="38"/>
        <v>227.65664774542969</v>
      </c>
      <c r="U24" s="4">
        <f t="shared" si="39"/>
        <v>0.36044155321121707</v>
      </c>
      <c r="V24" s="4">
        <f t="shared" si="40"/>
        <v>5.160000000000764E-2</v>
      </c>
      <c r="W24" s="4">
        <f t="shared" si="41"/>
        <v>8.6607651042012179E-2</v>
      </c>
      <c r="X24" s="4">
        <f t="shared" si="42"/>
        <v>0.10899064885185053</v>
      </c>
      <c r="Y24" s="4">
        <f t="shared" si="43"/>
        <v>1.5360767182614179</v>
      </c>
      <c r="Z24" s="4">
        <f t="shared" si="44"/>
        <v>1.4872505050604938</v>
      </c>
      <c r="AA24" s="4">
        <f t="shared" si="45"/>
        <v>1.7796354971316715</v>
      </c>
      <c r="AB24" s="4">
        <f t="shared" si="46"/>
        <v>1.3991933119580424</v>
      </c>
      <c r="AC24" s="4">
        <f t="shared" si="47"/>
        <v>0.83107816875645113</v>
      </c>
      <c r="AD24" s="4">
        <f t="shared" si="48"/>
        <v>0.53401806619845726</v>
      </c>
      <c r="AE24" s="4">
        <f t="shared" si="49"/>
        <v>-1.5489745042781489E-2</v>
      </c>
      <c r="AF24" s="13">
        <f t="shared" si="50"/>
        <v>9.7882971785804795E-2</v>
      </c>
      <c r="AG24" s="13">
        <f t="shared" si="51"/>
        <v>9.8748417708840699E-2</v>
      </c>
    </row>
    <row r="25" spans="1:33" x14ac:dyDescent="0.2">
      <c r="A25" s="4">
        <v>19</v>
      </c>
      <c r="B25" s="14">
        <f>工作报表!$E$13</f>
        <v>82.81</v>
      </c>
      <c r="C25" s="14">
        <f>工作报表!$F$13</f>
        <v>-8.2100000000000009</v>
      </c>
      <c r="D25" s="14">
        <f>工作报表!$G$13</f>
        <v>-12.81</v>
      </c>
      <c r="E25" s="4">
        <f t="shared" si="26"/>
        <v>15.215130627109319</v>
      </c>
      <c r="F25" s="4">
        <f t="shared" si="27"/>
        <v>-12.197862024234182</v>
      </c>
      <c r="G25" s="4">
        <f t="shared" si="28"/>
        <v>-12.81</v>
      </c>
      <c r="H25" s="4">
        <f t="shared" si="29"/>
        <v>17.688525601707294</v>
      </c>
      <c r="I25" s="4">
        <f t="shared" si="30"/>
        <v>226.40219584411145</v>
      </c>
      <c r="J25" s="8">
        <f>工作报表!D36</f>
        <v>90.162999999999997</v>
      </c>
      <c r="K25" s="8">
        <f>工作报表!E36</f>
        <v>-0.63990000000000002</v>
      </c>
      <c r="L25" s="8">
        <f>工作报表!F36</f>
        <v>-2.8140000000000001</v>
      </c>
      <c r="M25" s="4">
        <f t="shared" si="31"/>
        <v>2.8858392210932333</v>
      </c>
      <c r="N25" s="4">
        <f t="shared" si="32"/>
        <v>0.48573228066189766</v>
      </c>
      <c r="O25" s="4">
        <f t="shared" si="33"/>
        <v>-0.95072008639554839</v>
      </c>
      <c r="P25" s="4">
        <f t="shared" si="34"/>
        <v>-2.8140000000000001</v>
      </c>
      <c r="Q25" s="4">
        <f t="shared" si="35"/>
        <v>2.9702634029115935</v>
      </c>
      <c r="R25" s="4">
        <f t="shared" si="36"/>
        <v>251.33227411709004</v>
      </c>
      <c r="S25" s="4">
        <f t="shared" si="37"/>
        <v>10.329394502309444</v>
      </c>
      <c r="T25" s="4">
        <f t="shared" si="38"/>
        <v>238.86723498060076</v>
      </c>
      <c r="U25" s="4">
        <f t="shared" si="39"/>
        <v>24.930078272978591</v>
      </c>
      <c r="V25" s="4">
        <f t="shared" si="40"/>
        <v>7.3529999999999944</v>
      </c>
      <c r="W25" s="4">
        <f t="shared" si="41"/>
        <v>14.718262198795701</v>
      </c>
      <c r="X25" s="4">
        <f t="shared" si="42"/>
        <v>3.1290534698835231</v>
      </c>
      <c r="Y25" s="4">
        <f t="shared" si="43"/>
        <v>1.5551309591390599</v>
      </c>
      <c r="Z25" s="4">
        <f t="shared" si="44"/>
        <v>1.5432321398609661</v>
      </c>
      <c r="AA25" s="4">
        <f t="shared" si="45"/>
        <v>1.464822752603925</v>
      </c>
      <c r="AB25" s="4">
        <f t="shared" si="46"/>
        <v>1.2409534176955332</v>
      </c>
      <c r="AC25" s="4">
        <f t="shared" si="47"/>
        <v>3.7146135515380116</v>
      </c>
      <c r="AD25" s="4">
        <f t="shared" si="48"/>
        <v>9.0584955535036482E-2</v>
      </c>
      <c r="AE25" s="4">
        <f t="shared" si="49"/>
        <v>-1.1712765225767948E-2</v>
      </c>
      <c r="AF25" s="13">
        <f t="shared" si="50"/>
        <v>11.389548171735941</v>
      </c>
      <c r="AG25" s="13">
        <f t="shared" si="51"/>
        <v>12.538996371719708</v>
      </c>
    </row>
    <row r="26" spans="1:33" x14ac:dyDescent="0.2">
      <c r="A26" s="4">
        <v>20</v>
      </c>
      <c r="B26" s="14">
        <f>工作报表!$E$13</f>
        <v>82.81</v>
      </c>
      <c r="C26" s="14">
        <f>工作报表!$F$13</f>
        <v>-8.2100000000000009</v>
      </c>
      <c r="D26" s="14">
        <f>工作报表!$G$13</f>
        <v>-12.81</v>
      </c>
      <c r="E26" s="4">
        <f t="shared" si="26"/>
        <v>15.215130627109319</v>
      </c>
      <c r="F26" s="4">
        <f t="shared" si="27"/>
        <v>-12.231336226240995</v>
      </c>
      <c r="G26" s="4">
        <f t="shared" si="28"/>
        <v>-12.81</v>
      </c>
      <c r="H26" s="4">
        <f t="shared" si="29"/>
        <v>17.711625726605543</v>
      </c>
      <c r="I26" s="4">
        <f t="shared" si="30"/>
        <v>226.32377489944508</v>
      </c>
      <c r="J26" s="8">
        <f>工作报表!D37</f>
        <v>91.697299999999998</v>
      </c>
      <c r="K26" s="8">
        <f>工作报表!E37</f>
        <v>0.77800000000000002</v>
      </c>
      <c r="L26" s="8">
        <f>工作报表!F37</f>
        <v>-0.94679999999999997</v>
      </c>
      <c r="M26" s="4">
        <f t="shared" si="31"/>
        <v>1.2254445071075231</v>
      </c>
      <c r="N26" s="4">
        <f t="shared" si="32"/>
        <v>0.48980952816577256</v>
      </c>
      <c r="O26" s="4">
        <f t="shared" si="33"/>
        <v>1.1590718129129711</v>
      </c>
      <c r="P26" s="4">
        <f t="shared" si="34"/>
        <v>-0.94679999999999997</v>
      </c>
      <c r="Q26" s="4">
        <f t="shared" si="35"/>
        <v>1.4966220990916048</v>
      </c>
      <c r="R26" s="4">
        <f t="shared" si="36"/>
        <v>320.75597055624615</v>
      </c>
      <c r="S26" s="4">
        <f t="shared" si="37"/>
        <v>9.6041239128485749</v>
      </c>
      <c r="T26" s="4">
        <f t="shared" si="38"/>
        <v>273.53987272784559</v>
      </c>
      <c r="U26" s="4">
        <f t="shared" si="39"/>
        <v>94.432195656801071</v>
      </c>
      <c r="V26" s="4">
        <f t="shared" si="40"/>
        <v>8.8872999999999962</v>
      </c>
      <c r="W26" s="4">
        <f t="shared" si="41"/>
        <v>16.215003627513937</v>
      </c>
      <c r="X26" s="4">
        <f t="shared" si="42"/>
        <v>7.5572613461987022</v>
      </c>
      <c r="Y26" s="4">
        <f t="shared" si="43"/>
        <v>0.61442085869609842</v>
      </c>
      <c r="Z26" s="4">
        <f t="shared" si="44"/>
        <v>1.5548213014964087</v>
      </c>
      <c r="AA26" s="4">
        <f t="shared" si="45"/>
        <v>1.4321855760781859</v>
      </c>
      <c r="AB26" s="4">
        <f t="shared" si="46"/>
        <v>1.0885146109233423</v>
      </c>
      <c r="AC26" s="4">
        <f t="shared" si="47"/>
        <v>29.897839702105703</v>
      </c>
      <c r="AD26" s="4">
        <f t="shared" si="48"/>
        <v>7.0238321042660673E-2</v>
      </c>
      <c r="AE26" s="4">
        <f t="shared" si="49"/>
        <v>-6.0702546553229771E-2</v>
      </c>
      <c r="AF26" s="13">
        <f t="shared" si="50"/>
        <v>14.292889954446666</v>
      </c>
      <c r="AG26" s="13">
        <f t="shared" si="51"/>
        <v>14.883536482973394</v>
      </c>
    </row>
    <row r="27" spans="1:33" x14ac:dyDescent="0.2">
      <c r="A27" s="4">
        <v>21</v>
      </c>
      <c r="B27" s="14">
        <f>工作报表!$E$13</f>
        <v>82.81</v>
      </c>
      <c r="C27" s="14">
        <f>工作报表!$F$13</f>
        <v>-8.2100000000000009</v>
      </c>
      <c r="D27" s="14">
        <f>工作报表!$G$13</f>
        <v>-12.81</v>
      </c>
      <c r="E27" s="4">
        <f t="shared" ref="E27:E28" si="52">(C27^2+D27^2)^0.5</f>
        <v>15.215130627109319</v>
      </c>
      <c r="F27" s="4">
        <f t="shared" ref="F27:F28" si="53">(1+N27)*C27</f>
        <v>-10.658530393525847</v>
      </c>
      <c r="G27" s="4">
        <f t="shared" ref="G27:G28" si="54">D27</f>
        <v>-12.81</v>
      </c>
      <c r="H27" s="4">
        <f t="shared" ref="H27:H28" si="55">(F27^2+G27^2)^0.5</f>
        <v>16.664344276019811</v>
      </c>
      <c r="I27" s="4">
        <f t="shared" ref="I27:I28" si="56">IF(G27&gt;0,DEGREES(ATAN2(F27,G27)),360+DEGREES(ATAN2(F27,G27)))</f>
        <v>230.23793038445265</v>
      </c>
      <c r="J27" s="8">
        <f>工作报表!D38</f>
        <v>77.611400000000003</v>
      </c>
      <c r="K27" s="8">
        <f>工作报表!E38</f>
        <v>-13.840400000000001</v>
      </c>
      <c r="L27" s="8">
        <f>工作报表!F38</f>
        <v>-20.0425</v>
      </c>
      <c r="M27" s="4">
        <f t="shared" ref="M27:M28" si="57">(K27^2+L27^2)^0.5</f>
        <v>24.356897963615975</v>
      </c>
      <c r="N27" s="4">
        <f t="shared" ref="N27:N28" si="58">0.5*(1-(((E27+M27)/2)^7/(((E27+M27)/2)^7+25^7))^0.5)</f>
        <v>0.29823756315783745</v>
      </c>
      <c r="O27" s="4">
        <f t="shared" ref="O27:O28" si="59">(1+N27)*K27</f>
        <v>-17.968127169129737</v>
      </c>
      <c r="P27" s="4">
        <f t="shared" ref="P27:P28" si="60">L27</f>
        <v>-20.0425</v>
      </c>
      <c r="Q27" s="4">
        <f t="shared" ref="Q27:Q28" si="61">(O27^2+P27^2)^0.5</f>
        <v>26.917566758829039</v>
      </c>
      <c r="R27" s="4">
        <f t="shared" ref="R27:R28" si="62">IF(P27&gt;0,DEGREES(ATAN2(O27,P27)),360+DEGREES(ATAN2(O27,P27)))</f>
        <v>228.12373238242077</v>
      </c>
      <c r="S27" s="4">
        <f t="shared" ref="S27:S28" si="63">(H27+Q27)/2</f>
        <v>21.790955517424425</v>
      </c>
      <c r="T27" s="4">
        <f t="shared" ref="T27:T28" si="64">IF(ABS(R27-I27)&lt;=180,(R27+I27)/2,(R27+I27-360)/2)</f>
        <v>229.18083138343673</v>
      </c>
      <c r="U27" s="4">
        <f t="shared" ref="U27:U28" si="65">IF(ABS(I27-R27)&lt;=180,ABS(I27-R27),360-ABS(I27-R27))</f>
        <v>2.114198002031884</v>
      </c>
      <c r="V27" s="4">
        <f t="shared" ref="V27:V28" si="66">ABS(B27-J27)</f>
        <v>5.198599999999999</v>
      </c>
      <c r="W27" s="4">
        <f t="shared" ref="W27:W28" si="67">ABS(H27-Q27)</f>
        <v>10.253222482809228</v>
      </c>
      <c r="X27" s="4">
        <f t="shared" ref="X27:X28" si="68">2*((Q27*H27)^0.5)*SIN(RADIANS(U27)/2)</f>
        <v>0.78146656354196442</v>
      </c>
      <c r="Y27" s="4">
        <f t="shared" ref="Y27:Y28" si="69">1-0.17*COS(RADIANS(T27-30))+0.24*COS(RADIANS(2*T27))+0.32*COS(RADIANS(3*T27+6))-0.2*COS(RADIANS(4*T27-63))</f>
        <v>1.5503817727667661</v>
      </c>
      <c r="Z27" s="4">
        <f t="shared" ref="Z27:Z28" si="70">1+(0.015*((J27+B27)/2-50)^2)/(20+((J27+B27)/2-50)^2)^0.5</f>
        <v>1.4482755115075829</v>
      </c>
      <c r="AA27" s="4">
        <f t="shared" ref="AA27:AA28" si="71">1+0.045*(H27+Q27)/2</f>
        <v>1.9805929982840991</v>
      </c>
      <c r="AB27" s="4">
        <f t="shared" ref="AB27:AB28" si="72">1+0.015*((Q27+H27)/2)*Y27</f>
        <v>1.5067645036807935</v>
      </c>
      <c r="AC27" s="4">
        <f t="shared" ref="AC27:AC28" si="73">30*EXP(-(((T27-275)/25)^2))</f>
        <v>1.0430649447325222</v>
      </c>
      <c r="AD27" s="4">
        <f t="shared" ref="AD27:AD28" si="74">2*((S27^7)/(S27^7+25^7))^0.5</f>
        <v>1.0517505445698359</v>
      </c>
      <c r="AE27" s="4">
        <f t="shared" ref="AE27:AE28" si="75">-SIN(2*RADIANS(AC27))*AD27</f>
        <v>-3.8285603634401311E-2</v>
      </c>
      <c r="AF27" s="13">
        <f t="shared" ref="AF27:AF28" si="76">((V27/(Z27*D$4))^2+(W27/(AA27*E$4))^2+(X27/(AB27*F$4))^2+AE27*(W27/(AA27*E$4))*(X27/(AB27*F$4)))^0.5</f>
        <v>6.3127251833843028</v>
      </c>
      <c r="AG27" s="13">
        <f t="shared" ref="AG27:AG28" si="77">SQRT((C27-K27)^2+(D27-L27)^2)</f>
        <v>9.1657220342971346</v>
      </c>
    </row>
    <row r="28" spans="1:33" x14ac:dyDescent="0.2">
      <c r="A28" s="4">
        <v>22</v>
      </c>
      <c r="B28" s="14">
        <f>工作报表!$E$13</f>
        <v>82.81</v>
      </c>
      <c r="C28" s="14">
        <f>工作报表!$F$13</f>
        <v>-8.2100000000000009</v>
      </c>
      <c r="D28" s="14">
        <f>工作报表!$G$13</f>
        <v>-12.81</v>
      </c>
      <c r="E28" s="4">
        <f t="shared" si="52"/>
        <v>15.215130627109319</v>
      </c>
      <c r="F28" s="4">
        <f t="shared" si="53"/>
        <v>-11.609118133245383</v>
      </c>
      <c r="G28" s="4">
        <f t="shared" si="54"/>
        <v>-12.81</v>
      </c>
      <c r="H28" s="4">
        <f t="shared" si="55"/>
        <v>17.287791178506488</v>
      </c>
      <c r="I28" s="4">
        <f t="shared" si="56"/>
        <v>227.81542005987026</v>
      </c>
      <c r="J28" s="8">
        <f>工作报表!D39</f>
        <v>83.780600000000007</v>
      </c>
      <c r="K28" s="8">
        <f>工作报表!E39</f>
        <v>-8.2920999999999996</v>
      </c>
      <c r="L28" s="8">
        <f>工作报表!F39</f>
        <v>-12.6797</v>
      </c>
      <c r="M28" s="4">
        <f t="shared" si="57"/>
        <v>15.150370110990689</v>
      </c>
      <c r="N28" s="4">
        <f t="shared" si="58"/>
        <v>0.41402169710662406</v>
      </c>
      <c r="O28" s="4">
        <f t="shared" si="59"/>
        <v>-11.725209314577835</v>
      </c>
      <c r="P28" s="4">
        <f t="shared" si="60"/>
        <v>-12.6797</v>
      </c>
      <c r="Q28" s="4">
        <f t="shared" si="61"/>
        <v>17.270070224543467</v>
      </c>
      <c r="R28" s="4">
        <f t="shared" si="62"/>
        <v>227.23973087831487</v>
      </c>
      <c r="S28" s="4">
        <f t="shared" si="63"/>
        <v>17.278930701524978</v>
      </c>
      <c r="T28" s="4">
        <f t="shared" si="64"/>
        <v>227.52757546909257</v>
      </c>
      <c r="U28" s="4">
        <f t="shared" si="65"/>
        <v>0.57568918155538995</v>
      </c>
      <c r="V28" s="4">
        <f t="shared" si="66"/>
        <v>0.97060000000000457</v>
      </c>
      <c r="W28" s="4">
        <f t="shared" si="67"/>
        <v>1.7720953963021202E-2</v>
      </c>
      <c r="X28" s="4">
        <f t="shared" si="68"/>
        <v>0.17361226965224394</v>
      </c>
      <c r="Y28" s="4">
        <f t="shared" si="69"/>
        <v>1.5347160103709738</v>
      </c>
      <c r="Z28" s="4">
        <f t="shared" si="70"/>
        <v>1.4949844158272665</v>
      </c>
      <c r="AA28" s="4">
        <f t="shared" si="71"/>
        <v>1.777551881568624</v>
      </c>
      <c r="AB28" s="4">
        <f t="shared" si="72"/>
        <v>1.3977737738458142</v>
      </c>
      <c r="AC28" s="4">
        <f t="shared" si="73"/>
        <v>0.81496316450736306</v>
      </c>
      <c r="AD28" s="4">
        <f t="shared" si="74"/>
        <v>0.52938990062048374</v>
      </c>
      <c r="AE28" s="4">
        <f t="shared" si="75"/>
        <v>-1.5057830927772027E-2</v>
      </c>
      <c r="AF28" s="13">
        <f t="shared" si="76"/>
        <v>0.66107285463536636</v>
      </c>
      <c r="AG28" s="13">
        <f t="shared" si="77"/>
        <v>0.15400811666921913</v>
      </c>
    </row>
    <row r="29" spans="1:33" x14ac:dyDescent="0.2">
      <c r="A29" s="4">
        <v>23</v>
      </c>
      <c r="B29" s="14">
        <f>工作报表!$E$13</f>
        <v>82.81</v>
      </c>
      <c r="C29" s="14">
        <f>工作报表!$F$13</f>
        <v>-8.2100000000000009</v>
      </c>
      <c r="D29" s="14">
        <f>工作报表!$G$13</f>
        <v>-12.81</v>
      </c>
      <c r="E29" s="4">
        <f t="shared" ref="E29:E66" si="78">(C29^2+D29^2)^0.5</f>
        <v>15.215130627109319</v>
      </c>
      <c r="F29" s="4">
        <f t="shared" ref="F29:F66" si="79">(1+N29)*C29</f>
        <v>-9.9148211083084377</v>
      </c>
      <c r="G29" s="4">
        <f t="shared" ref="G29:G66" si="80">D29</f>
        <v>-12.81</v>
      </c>
      <c r="H29" s="4">
        <f t="shared" ref="H29:H66" si="81">(F29^2+G29^2)^0.5</f>
        <v>16.198758520632332</v>
      </c>
      <c r="I29" s="4">
        <f t="shared" ref="I29:I66" si="82">IF(G29&gt;0,DEGREES(ATAN2(F29,G29)),360+DEGREES(ATAN2(F29,G29)))</f>
        <v>232.26046145975738</v>
      </c>
      <c r="J29" s="8">
        <f>工作报表!D40</f>
        <v>73.937200000000004</v>
      </c>
      <c r="K29" s="8">
        <f>工作报表!E40</f>
        <v>-17.451799999999999</v>
      </c>
      <c r="L29" s="8">
        <f>工作报表!F40</f>
        <v>-24.792300000000001</v>
      </c>
      <c r="M29" s="4">
        <f t="shared" ref="M29:M66" si="83">(K29^2+L29^2)^0.5</f>
        <v>30.31869823277378</v>
      </c>
      <c r="N29" s="4">
        <f t="shared" ref="N29:N66" si="84">0.5*(1-(((E29+M29)/2)^7/(((E29+M29)/2)^7+25^7))^0.5)</f>
        <v>0.20765177933111267</v>
      </c>
      <c r="O29" s="4">
        <f t="shared" ref="O29:O66" si="85">(1+N29)*K29</f>
        <v>-21.075697322530711</v>
      </c>
      <c r="P29" s="4">
        <f t="shared" ref="P29:P66" si="86">L29</f>
        <v>-24.792300000000001</v>
      </c>
      <c r="Q29" s="4">
        <f t="shared" ref="Q29:Q66" si="87">(O29^2+P29^2)^0.5</f>
        <v>32.539870265889633</v>
      </c>
      <c r="R29" s="4">
        <f t="shared" ref="R29:R66" si="88">IF(P29&gt;0,DEGREES(ATAN2(O29,P29)),360+DEGREES(ATAN2(O29,P29)))</f>
        <v>229.63245509824455</v>
      </c>
      <c r="S29" s="4">
        <f t="shared" ref="S29:S66" si="89">(H29+Q29)/2</f>
        <v>24.369314393260982</v>
      </c>
      <c r="T29" s="4">
        <f t="shared" ref="T29:T66" si="90">IF(ABS(R29-I29)&lt;=180,(R29+I29)/2,(R29+I29-360)/2)</f>
        <v>230.94645827900098</v>
      </c>
      <c r="U29" s="4">
        <f t="shared" ref="U29:U66" si="91">IF(ABS(I29-R29)&lt;=180,ABS(I29-R29),360-ABS(I29-R29))</f>
        <v>2.6280063615128313</v>
      </c>
      <c r="V29" s="4">
        <f t="shared" ref="V29:V66" si="92">ABS(B29-J29)</f>
        <v>8.872799999999998</v>
      </c>
      <c r="W29" s="4">
        <f t="shared" ref="W29:W66" si="93">ABS(H29-Q29)</f>
        <v>16.341111745257301</v>
      </c>
      <c r="X29" s="4">
        <f t="shared" ref="X29:X66" si="94">2*((Q29*H29)^0.5)*SIN(RADIANS(U29)/2)</f>
        <v>1.0529663281446391</v>
      </c>
      <c r="Y29" s="4">
        <f t="shared" ref="Y29:Y66" si="95">1-0.17*COS(RADIANS(T29-30))+0.24*COS(RADIANS(2*T29))+0.32*COS(RADIANS(3*T29+6))-0.2*COS(RADIANS(4*T29-63))</f>
        <v>1.5626862723846884</v>
      </c>
      <c r="Z29" s="4">
        <f t="shared" ref="Z29:Z66" si="96">1+(0.015*((J29+B29)/2-50)^2)/(20+((J29+B29)/2-50)^2)^0.5</f>
        <v>1.4204139003841041</v>
      </c>
      <c r="AA29" s="4">
        <f t="shared" ref="AA29:AA66" si="97">1+0.045*(H29+Q29)/2</f>
        <v>2.0966191476967442</v>
      </c>
      <c r="AB29" s="4">
        <f t="shared" ref="AB29:AB66" si="98">1+0.015*((Q29+H29)/2)*Y29</f>
        <v>1.5712238960466332</v>
      </c>
      <c r="AC29" s="4">
        <f t="shared" ref="AC29:AC66" si="99">30*EXP(-(((T29-275)/25)^2))</f>
        <v>1.344542922332759</v>
      </c>
      <c r="AD29" s="4">
        <f t="shared" ref="AD29:AD66" si="100">2*((S29^7)/(S29^7+25^7))^0.5</f>
        <v>1.3496731638046224</v>
      </c>
      <c r="AE29" s="4">
        <f t="shared" ref="AE29:AE66" si="101">-SIN(2*RADIANS(AC29))*AD29</f>
        <v>-6.332150015389254E-2</v>
      </c>
      <c r="AF29" s="13">
        <f t="shared" ref="AF29:AF66" si="102">((V29/(Z29*D$4))^2+(W29/(AA29*E$4))^2+(X29/(AB29*F$4))^2+AE29*(W29/(AA29*E$4))*(X29/(AB29*F$4)))^0.5</f>
        <v>9.9942809273437554</v>
      </c>
      <c r="AG29" s="13">
        <f t="shared" ref="AG29:AG66" si="103">SQRT((C29-K29)^2+(D29-L29)^2)</f>
        <v>15.132295943775352</v>
      </c>
    </row>
    <row r="30" spans="1:33" x14ac:dyDescent="0.2">
      <c r="A30" s="4">
        <v>24</v>
      </c>
      <c r="B30" s="14">
        <f>工作报表!$E$13</f>
        <v>82.81</v>
      </c>
      <c r="C30" s="14">
        <f>工作报表!$F$13</f>
        <v>-8.2100000000000009</v>
      </c>
      <c r="D30" s="14">
        <f>工作报表!$G$13</f>
        <v>-12.81</v>
      </c>
      <c r="E30" s="4">
        <f t="shared" si="78"/>
        <v>15.215130627109319</v>
      </c>
      <c r="F30" s="4">
        <f t="shared" si="79"/>
        <v>-8.7419669931601369</v>
      </c>
      <c r="G30" s="4">
        <f t="shared" si="80"/>
        <v>-12.81</v>
      </c>
      <c r="H30" s="4">
        <f t="shared" si="81"/>
        <v>15.508645553674288</v>
      </c>
      <c r="I30" s="4">
        <f t="shared" si="82"/>
        <v>235.68908168219792</v>
      </c>
      <c r="J30" s="8">
        <f>工作报表!D41</f>
        <v>64.644300000000001</v>
      </c>
      <c r="K30" s="8">
        <f>工作报表!E41</f>
        <v>43.121000000000002</v>
      </c>
      <c r="L30" s="8">
        <f>工作报表!F41</f>
        <v>-6.6139000000000001</v>
      </c>
      <c r="M30" s="4">
        <f t="shared" si="83"/>
        <v>43.625271508725305</v>
      </c>
      <c r="N30" s="4">
        <f t="shared" si="84"/>
        <v>6.4795005257020255E-2</v>
      </c>
      <c r="O30" s="4">
        <f t="shared" si="85"/>
        <v>45.915025421687972</v>
      </c>
      <c r="P30" s="4">
        <f t="shared" si="86"/>
        <v>-6.6139000000000001</v>
      </c>
      <c r="Q30" s="4">
        <f t="shared" si="87"/>
        <v>46.388934377545823</v>
      </c>
      <c r="R30" s="4">
        <f t="shared" si="88"/>
        <v>351.80312497465258</v>
      </c>
      <c r="S30" s="4">
        <f t="shared" si="89"/>
        <v>30.948789965610054</v>
      </c>
      <c r="T30" s="4">
        <f t="shared" si="90"/>
        <v>293.74610332842525</v>
      </c>
      <c r="U30" s="4">
        <f t="shared" si="91"/>
        <v>116.11404329245465</v>
      </c>
      <c r="V30" s="4">
        <f t="shared" si="92"/>
        <v>18.165700000000001</v>
      </c>
      <c r="W30" s="4">
        <f t="shared" si="93"/>
        <v>30.880288823871535</v>
      </c>
      <c r="X30" s="4">
        <f t="shared" si="94"/>
        <v>45.521272359206279</v>
      </c>
      <c r="Y30" s="4">
        <f t="shared" si="95"/>
        <v>0.37461957354232328</v>
      </c>
      <c r="Z30" s="4">
        <f t="shared" si="96"/>
        <v>1.3497489820565869</v>
      </c>
      <c r="AA30" s="4">
        <f t="shared" si="97"/>
        <v>2.3926955484524521</v>
      </c>
      <c r="AB30" s="4">
        <f t="shared" si="98"/>
        <v>1.1739103374785165</v>
      </c>
      <c r="AC30" s="4">
        <f t="shared" si="99"/>
        <v>17.097481255543105</v>
      </c>
      <c r="AD30" s="4">
        <f t="shared" si="100"/>
        <v>1.8074388640721768</v>
      </c>
      <c r="AE30" s="4">
        <f t="shared" si="101"/>
        <v>-1.015799905510343</v>
      </c>
      <c r="AF30" s="13">
        <f t="shared" si="102"/>
        <v>36.64723836860037</v>
      </c>
      <c r="AG30" s="13">
        <f t="shared" si="103"/>
        <v>51.703609315114555</v>
      </c>
    </row>
    <row r="31" spans="1:33" x14ac:dyDescent="0.2">
      <c r="A31" s="4">
        <v>25</v>
      </c>
      <c r="B31" s="14">
        <f>工作报表!$E$13</f>
        <v>82.81</v>
      </c>
      <c r="C31" s="14">
        <f>工作报表!$F$13</f>
        <v>-8.2100000000000009</v>
      </c>
      <c r="D31" s="14">
        <f>工作报表!$G$13</f>
        <v>-12.81</v>
      </c>
      <c r="E31" s="4">
        <f t="shared" si="78"/>
        <v>15.215130627109319</v>
      </c>
      <c r="F31" s="4">
        <f t="shared" si="79"/>
        <v>-12.242203614634281</v>
      </c>
      <c r="G31" s="4">
        <f t="shared" si="80"/>
        <v>-12.81</v>
      </c>
      <c r="H31" s="4">
        <f t="shared" si="81"/>
        <v>17.71913229653655</v>
      </c>
      <c r="I31" s="4">
        <f t="shared" si="82"/>
        <v>226.29835954984131</v>
      </c>
      <c r="J31" s="8">
        <f>工作报表!D42</f>
        <v>54.491500000000002</v>
      </c>
      <c r="K31" s="8">
        <f>工作报表!E42</f>
        <v>-0.39800000000000002</v>
      </c>
      <c r="L31" s="8">
        <f>工作报表!F42</f>
        <v>-0.42799999999999999</v>
      </c>
      <c r="M31" s="4">
        <f t="shared" si="83"/>
        <v>0.58445530196927808</v>
      </c>
      <c r="N31" s="4">
        <f t="shared" si="84"/>
        <v>0.4911332051929696</v>
      </c>
      <c r="O31" s="4">
        <f t="shared" si="85"/>
        <v>-0.59347101566680194</v>
      </c>
      <c r="P31" s="4">
        <f t="shared" si="86"/>
        <v>-0.42799999999999999</v>
      </c>
      <c r="Q31" s="4">
        <f t="shared" si="87"/>
        <v>0.73170475359709497</v>
      </c>
      <c r="R31" s="4">
        <f t="shared" si="88"/>
        <v>215.79842522047514</v>
      </c>
      <c r="S31" s="4">
        <f t="shared" si="89"/>
        <v>9.2254185250668232</v>
      </c>
      <c r="T31" s="4">
        <f t="shared" si="90"/>
        <v>221.04839238515822</v>
      </c>
      <c r="U31" s="4">
        <f t="shared" si="91"/>
        <v>10.49993432936617</v>
      </c>
      <c r="V31" s="4">
        <f t="shared" si="92"/>
        <v>28.3185</v>
      </c>
      <c r="W31" s="4">
        <f t="shared" si="93"/>
        <v>16.987427542939454</v>
      </c>
      <c r="X31" s="4">
        <f t="shared" si="94"/>
        <v>0.65893902269451898</v>
      </c>
      <c r="Y31" s="4">
        <f t="shared" si="95"/>
        <v>1.4406860519703606</v>
      </c>
      <c r="Z31" s="4">
        <f t="shared" si="96"/>
        <v>1.2720496675796653</v>
      </c>
      <c r="AA31" s="4">
        <f t="shared" si="97"/>
        <v>1.4151438336280071</v>
      </c>
      <c r="AB31" s="4">
        <f t="shared" si="98"/>
        <v>1.1993639768897912</v>
      </c>
      <c r="AC31" s="4">
        <f t="shared" si="99"/>
        <v>0.28477833846450279</v>
      </c>
      <c r="AD31" s="4">
        <f t="shared" si="100"/>
        <v>6.10223591716278E-2</v>
      </c>
      <c r="AE31" s="4">
        <f t="shared" si="101"/>
        <v>-6.0659127079651365E-4</v>
      </c>
      <c r="AF31" s="13">
        <f t="shared" si="102"/>
        <v>25.298137545853006</v>
      </c>
      <c r="AG31" s="13">
        <f t="shared" si="103"/>
        <v>14.640398491844408</v>
      </c>
    </row>
    <row r="32" spans="1:33" x14ac:dyDescent="0.2">
      <c r="A32" s="4">
        <v>26</v>
      </c>
      <c r="B32" s="14">
        <f>工作报表!$E$13</f>
        <v>82.81</v>
      </c>
      <c r="C32" s="14">
        <f>工作报表!$F$13</f>
        <v>-8.2100000000000009</v>
      </c>
      <c r="D32" s="14">
        <f>工作报表!$G$13</f>
        <v>-12.81</v>
      </c>
      <c r="E32" s="4">
        <f t="shared" si="78"/>
        <v>15.215130627109319</v>
      </c>
      <c r="F32" s="4">
        <f t="shared" si="79"/>
        <v>-8.6221335455777908</v>
      </c>
      <c r="G32" s="4">
        <f t="shared" si="80"/>
        <v>-12.81</v>
      </c>
      <c r="H32" s="4">
        <f t="shared" si="81"/>
        <v>15.441414665689729</v>
      </c>
      <c r="I32" s="4">
        <f t="shared" si="82"/>
        <v>236.05635707703956</v>
      </c>
      <c r="J32" s="8">
        <f>工作报表!D43</f>
        <v>119.492383333333</v>
      </c>
      <c r="K32" s="8">
        <f>工作报表!E43</f>
        <v>29.07865</v>
      </c>
      <c r="L32" s="8">
        <f>工作报表!F43</f>
        <v>35.967833333333303</v>
      </c>
      <c r="M32" s="4">
        <f t="shared" si="83"/>
        <v>46.25205855437077</v>
      </c>
      <c r="N32" s="4">
        <f t="shared" si="84"/>
        <v>5.019897022871983E-2</v>
      </c>
      <c r="O32" s="4">
        <f t="shared" si="85"/>
        <v>30.538368285641361</v>
      </c>
      <c r="P32" s="4">
        <f t="shared" si="86"/>
        <v>35.967833333333303</v>
      </c>
      <c r="Q32" s="4">
        <f t="shared" si="87"/>
        <v>47.183439597425583</v>
      </c>
      <c r="R32" s="4">
        <f t="shared" si="88"/>
        <v>49.667189880666349</v>
      </c>
      <c r="S32" s="4">
        <f t="shared" si="89"/>
        <v>31.312427131557655</v>
      </c>
      <c r="T32" s="4">
        <f t="shared" si="90"/>
        <v>-37.138226521147033</v>
      </c>
      <c r="U32" s="4">
        <f t="shared" si="91"/>
        <v>173.61083280362678</v>
      </c>
      <c r="V32" s="4">
        <f t="shared" si="92"/>
        <v>36.682383333332993</v>
      </c>
      <c r="W32" s="4">
        <f t="shared" si="93"/>
        <v>31.742024931735855</v>
      </c>
      <c r="X32" s="4">
        <f t="shared" si="94"/>
        <v>53.900517452065522</v>
      </c>
      <c r="Y32" s="4">
        <f t="shared" si="95"/>
        <v>1.0843669487638563</v>
      </c>
      <c r="Z32" s="4">
        <f t="shared" si="96"/>
        <v>1.7643520974604341</v>
      </c>
      <c r="AA32" s="4">
        <f t="shared" si="97"/>
        <v>2.4090592209200947</v>
      </c>
      <c r="AB32" s="4">
        <f t="shared" si="98"/>
        <v>1.5093124160055664</v>
      </c>
      <c r="AC32" s="4">
        <f t="shared" si="99"/>
        <v>5.9653198965333728E-67</v>
      </c>
      <c r="AD32" s="4">
        <f t="shared" si="100"/>
        <v>1.8205863514212746</v>
      </c>
      <c r="AE32" s="4">
        <f t="shared" si="101"/>
        <v>-3.7909877752900396E-68</v>
      </c>
      <c r="AF32" s="13">
        <f t="shared" si="102"/>
        <v>43.372964480398608</v>
      </c>
      <c r="AG32" s="13">
        <f t="shared" si="103"/>
        <v>61.398049183316417</v>
      </c>
    </row>
    <row r="33" spans="1:33" x14ac:dyDescent="0.2">
      <c r="A33" s="4">
        <v>27</v>
      </c>
      <c r="B33" s="14">
        <f>工作报表!$E$13</f>
        <v>82.81</v>
      </c>
      <c r="C33" s="14">
        <f>工作报表!$F$13</f>
        <v>-8.2100000000000009</v>
      </c>
      <c r="D33" s="14">
        <f>工作报表!$G$13</f>
        <v>-12.81</v>
      </c>
      <c r="E33" s="4">
        <f t="shared" si="78"/>
        <v>15.215130627109319</v>
      </c>
      <c r="F33" s="4">
        <f t="shared" si="79"/>
        <v>-8.4110220501541395</v>
      </c>
      <c r="G33" s="4">
        <f t="shared" si="80"/>
        <v>-12.81</v>
      </c>
      <c r="H33" s="4">
        <f t="shared" si="81"/>
        <v>15.32453561867958</v>
      </c>
      <c r="I33" s="4">
        <f t="shared" si="82"/>
        <v>236.71117218340402</v>
      </c>
      <c r="J33" s="8">
        <f>工作报表!D44</f>
        <v>123.961833333333</v>
      </c>
      <c r="K33" s="8">
        <f>工作报表!E44</f>
        <v>33.6218</v>
      </c>
      <c r="L33" s="8">
        <f>工作报表!F44</f>
        <v>41.894733333333299</v>
      </c>
      <c r="M33" s="4">
        <f t="shared" si="83"/>
        <v>53.717726276445362</v>
      </c>
      <c r="N33" s="4">
        <f t="shared" si="84"/>
        <v>2.4485024379310494E-2</v>
      </c>
      <c r="O33" s="4">
        <f t="shared" si="85"/>
        <v>34.445030592676297</v>
      </c>
      <c r="P33" s="4">
        <f t="shared" si="86"/>
        <v>41.894733333333299</v>
      </c>
      <c r="Q33" s="4">
        <f t="shared" si="87"/>
        <v>54.236784690849014</v>
      </c>
      <c r="R33" s="4">
        <f t="shared" si="88"/>
        <v>50.573625908780151</v>
      </c>
      <c r="S33" s="4">
        <f t="shared" si="89"/>
        <v>34.780660154764298</v>
      </c>
      <c r="T33" s="4">
        <f t="shared" si="90"/>
        <v>-36.357600953907905</v>
      </c>
      <c r="U33" s="4">
        <f t="shared" si="91"/>
        <v>173.86245372537613</v>
      </c>
      <c r="V33" s="4">
        <f t="shared" si="92"/>
        <v>41.151833333333002</v>
      </c>
      <c r="W33" s="4">
        <f t="shared" si="93"/>
        <v>38.912249072169431</v>
      </c>
      <c r="X33" s="4">
        <f t="shared" si="94"/>
        <v>57.576783249341126</v>
      </c>
      <c r="Y33" s="4">
        <f t="shared" si="95"/>
        <v>1.1066333210074999</v>
      </c>
      <c r="Z33" s="4">
        <f t="shared" si="96"/>
        <v>1.7979937220295863</v>
      </c>
      <c r="AA33" s="4">
        <f t="shared" si="97"/>
        <v>2.5651297069643935</v>
      </c>
      <c r="AB33" s="4">
        <f t="shared" si="98"/>
        <v>1.5773415618085005</v>
      </c>
      <c r="AC33" s="4">
        <f t="shared" si="99"/>
        <v>1.2996882713353273E-66</v>
      </c>
      <c r="AD33" s="4">
        <f t="shared" si="100"/>
        <v>1.9076777062070132</v>
      </c>
      <c r="AE33" s="4">
        <f t="shared" si="101"/>
        <v>-8.6546910132500009E-68</v>
      </c>
      <c r="AF33" s="13">
        <f t="shared" si="102"/>
        <v>45.677023819059883</v>
      </c>
      <c r="AG33" s="13">
        <f t="shared" si="103"/>
        <v>68.865864841088779</v>
      </c>
    </row>
    <row r="34" spans="1:33" x14ac:dyDescent="0.2">
      <c r="A34" s="4">
        <v>28</v>
      </c>
      <c r="B34" s="14">
        <f>工作报表!$E$13</f>
        <v>82.81</v>
      </c>
      <c r="C34" s="14">
        <f>工作报表!$F$13</f>
        <v>-8.2100000000000009</v>
      </c>
      <c r="D34" s="14">
        <f>工作报表!$G$13</f>
        <v>-12.81</v>
      </c>
      <c r="E34" s="4">
        <f t="shared" si="78"/>
        <v>15.215130627109319</v>
      </c>
      <c r="F34" s="4">
        <f t="shared" si="79"/>
        <v>-8.3116458437466321</v>
      </c>
      <c r="G34" s="4">
        <f t="shared" si="80"/>
        <v>-12.81</v>
      </c>
      <c r="H34" s="4">
        <f t="shared" si="81"/>
        <v>15.270217962814764</v>
      </c>
      <c r="I34" s="4">
        <f t="shared" si="82"/>
        <v>237.02286282230222</v>
      </c>
      <c r="J34" s="8">
        <f>工作报表!D45</f>
        <v>128.431283333333</v>
      </c>
      <c r="K34" s="8">
        <f>工作报表!E45</f>
        <v>38.164949999999997</v>
      </c>
      <c r="L34" s="8">
        <f>工作报表!F45</f>
        <v>47.821633333333303</v>
      </c>
      <c r="M34" s="4">
        <f t="shared" si="83"/>
        <v>61.183919645363318</v>
      </c>
      <c r="N34" s="4">
        <f t="shared" si="84"/>
        <v>1.2380736144534832E-2</v>
      </c>
      <c r="O34" s="4">
        <f t="shared" si="85"/>
        <v>38.637460175919365</v>
      </c>
      <c r="P34" s="4">
        <f t="shared" si="86"/>
        <v>47.821633333333303</v>
      </c>
      <c r="Q34" s="4">
        <f t="shared" si="87"/>
        <v>61.47976857075448</v>
      </c>
      <c r="R34" s="4">
        <f t="shared" si="88"/>
        <v>51.063542700650459</v>
      </c>
      <c r="S34" s="4">
        <f t="shared" si="89"/>
        <v>38.374993266784621</v>
      </c>
      <c r="T34" s="4">
        <f t="shared" si="90"/>
        <v>-35.956797238523677</v>
      </c>
      <c r="U34" s="4">
        <f t="shared" si="91"/>
        <v>174.04067987834824</v>
      </c>
      <c r="V34" s="4">
        <f t="shared" si="92"/>
        <v>45.621283333332997</v>
      </c>
      <c r="W34" s="4">
        <f t="shared" si="93"/>
        <v>46.209550607939718</v>
      </c>
      <c r="X34" s="4">
        <f t="shared" si="94"/>
        <v>61.197148212362563</v>
      </c>
      <c r="Y34" s="4">
        <f t="shared" si="95"/>
        <v>1.1178967333080776</v>
      </c>
      <c r="Z34" s="4">
        <f t="shared" si="96"/>
        <v>1.8316257904231219</v>
      </c>
      <c r="AA34" s="4">
        <f t="shared" si="97"/>
        <v>2.7268746970053082</v>
      </c>
      <c r="AB34" s="4">
        <f t="shared" si="98"/>
        <v>1.6434891942048699</v>
      </c>
      <c r="AC34" s="4">
        <f t="shared" si="99"/>
        <v>1.9371269487472965E-66</v>
      </c>
      <c r="AD34" s="4">
        <f t="shared" si="100"/>
        <v>1.9519847221745124</v>
      </c>
      <c r="AE34" s="4">
        <f t="shared" si="101"/>
        <v>-1.3199025272023336E-67</v>
      </c>
      <c r="AF34" s="13">
        <f t="shared" si="102"/>
        <v>47.89654921069296</v>
      </c>
      <c r="AG34" s="13">
        <f t="shared" si="103"/>
        <v>76.333681610218918</v>
      </c>
    </row>
    <row r="35" spans="1:33" x14ac:dyDescent="0.2">
      <c r="A35" s="4">
        <v>29</v>
      </c>
      <c r="B35" s="14">
        <f>工作报表!$E$13</f>
        <v>82.81</v>
      </c>
      <c r="C35" s="14">
        <f>工作报表!$F$13</f>
        <v>-8.2100000000000009</v>
      </c>
      <c r="D35" s="14">
        <f>工作报表!$G$13</f>
        <v>-12.81</v>
      </c>
      <c r="E35" s="4">
        <f t="shared" si="78"/>
        <v>15.215130627109319</v>
      </c>
      <c r="F35" s="4">
        <f t="shared" si="79"/>
        <v>-8.2638729608507031</v>
      </c>
      <c r="G35" s="4">
        <f t="shared" si="80"/>
        <v>-12.81</v>
      </c>
      <c r="H35" s="4">
        <f t="shared" si="81"/>
        <v>15.244267654206265</v>
      </c>
      <c r="I35" s="4">
        <f t="shared" si="82"/>
        <v>237.17348950475656</v>
      </c>
      <c r="J35" s="8">
        <f>工作报表!D46</f>
        <v>132.90073333333299</v>
      </c>
      <c r="K35" s="8">
        <f>工作报表!E46</f>
        <v>42.708100000000002</v>
      </c>
      <c r="L35" s="8">
        <f>工作报表!F46</f>
        <v>53.748533333333299</v>
      </c>
      <c r="M35" s="4">
        <f t="shared" si="83"/>
        <v>68.650467158603092</v>
      </c>
      <c r="N35" s="4">
        <f t="shared" si="84"/>
        <v>6.5618709927772745E-3</v>
      </c>
      <c r="O35" s="4">
        <f t="shared" si="85"/>
        <v>42.988345042546634</v>
      </c>
      <c r="P35" s="4">
        <f t="shared" si="86"/>
        <v>53.748533333333299</v>
      </c>
      <c r="Q35" s="4">
        <f t="shared" si="87"/>
        <v>68.825159970620376</v>
      </c>
      <c r="R35" s="4">
        <f t="shared" si="88"/>
        <v>51.347005431056381</v>
      </c>
      <c r="S35" s="4">
        <f t="shared" si="89"/>
        <v>42.034713812413322</v>
      </c>
      <c r="T35" s="4">
        <f t="shared" si="90"/>
        <v>-35.739752532093519</v>
      </c>
      <c r="U35" s="4">
        <f t="shared" si="91"/>
        <v>174.17351592629981</v>
      </c>
      <c r="V35" s="4">
        <f t="shared" si="92"/>
        <v>50.090733333332992</v>
      </c>
      <c r="W35" s="4">
        <f t="shared" si="93"/>
        <v>53.580892316414108</v>
      </c>
      <c r="X35" s="4">
        <f t="shared" si="94"/>
        <v>64.698656773761869</v>
      </c>
      <c r="Y35" s="4">
        <f t="shared" si="95"/>
        <v>1.1239455903683697</v>
      </c>
      <c r="Z35" s="4">
        <f t="shared" si="96"/>
        <v>1.8652493888032462</v>
      </c>
      <c r="AA35" s="4">
        <f t="shared" si="97"/>
        <v>2.8915621215585992</v>
      </c>
      <c r="AB35" s="4">
        <f t="shared" si="98"/>
        <v>1.7086709684778754</v>
      </c>
      <c r="AC35" s="4">
        <f t="shared" si="99"/>
        <v>2.4039264787880021E-66</v>
      </c>
      <c r="AD35" s="4">
        <f t="shared" si="100"/>
        <v>1.9741862310199276</v>
      </c>
      <c r="AE35" s="4">
        <f t="shared" si="101"/>
        <v>-1.656596208355586E-67</v>
      </c>
      <c r="AF35" s="13">
        <f t="shared" si="102"/>
        <v>49.982899824611856</v>
      </c>
      <c r="AG35" s="13">
        <f t="shared" si="103"/>
        <v>83.80149919359701</v>
      </c>
    </row>
    <row r="36" spans="1:33" x14ac:dyDescent="0.2">
      <c r="A36" s="4">
        <v>30</v>
      </c>
      <c r="B36" s="14">
        <f>工作报表!$E$13</f>
        <v>82.81</v>
      </c>
      <c r="C36" s="14">
        <f>工作报表!$F$13</f>
        <v>-8.2100000000000009</v>
      </c>
      <c r="D36" s="14">
        <f>工作报表!$G$13</f>
        <v>-12.81</v>
      </c>
      <c r="E36" s="4">
        <f t="shared" si="78"/>
        <v>15.215130627109319</v>
      </c>
      <c r="F36" s="4">
        <f t="shared" si="79"/>
        <v>-8.2399179038100563</v>
      </c>
      <c r="G36" s="4">
        <f t="shared" si="80"/>
        <v>-12.81</v>
      </c>
      <c r="H36" s="4">
        <f t="shared" si="81"/>
        <v>15.231294989643184</v>
      </c>
      <c r="I36" s="4">
        <f t="shared" si="82"/>
        <v>237.24921213714657</v>
      </c>
      <c r="J36" s="8">
        <f>工作报表!D47</f>
        <v>137.37018333333299</v>
      </c>
      <c r="K36" s="8">
        <f>工作报表!E47</f>
        <v>47.251249999999999</v>
      </c>
      <c r="L36" s="8">
        <f>工作报表!F47</f>
        <v>59.675433333333302</v>
      </c>
      <c r="M36" s="4">
        <f t="shared" si="83"/>
        <v>76.117264599324685</v>
      </c>
      <c r="N36" s="4">
        <f t="shared" si="84"/>
        <v>3.6440808538436564E-3</v>
      </c>
      <c r="O36" s="4">
        <f t="shared" si="85"/>
        <v>47.423437375445175</v>
      </c>
      <c r="P36" s="4">
        <f t="shared" si="86"/>
        <v>59.675433333333302</v>
      </c>
      <c r="Q36" s="4">
        <f t="shared" si="87"/>
        <v>76.224272748409206</v>
      </c>
      <c r="R36" s="4">
        <f t="shared" si="88"/>
        <v>51.526204684606711</v>
      </c>
      <c r="S36" s="4">
        <f t="shared" si="89"/>
        <v>45.727783869026197</v>
      </c>
      <c r="T36" s="4">
        <f t="shared" si="90"/>
        <v>-35.612291589123345</v>
      </c>
      <c r="U36" s="4">
        <f t="shared" si="91"/>
        <v>174.27699254746014</v>
      </c>
      <c r="V36" s="4">
        <f t="shared" si="92"/>
        <v>54.560183333332986</v>
      </c>
      <c r="W36" s="4">
        <f t="shared" si="93"/>
        <v>60.992977758766024</v>
      </c>
      <c r="X36" s="4">
        <f t="shared" si="94"/>
        <v>68.061764821259018</v>
      </c>
      <c r="Y36" s="4">
        <f t="shared" si="95"/>
        <v>1.1274808098145337</v>
      </c>
      <c r="Z36" s="4">
        <f t="shared" si="96"/>
        <v>1.8988654454418645</v>
      </c>
      <c r="AA36" s="4">
        <f t="shared" si="97"/>
        <v>3.0577502741061786</v>
      </c>
      <c r="AB36" s="4">
        <f t="shared" si="98"/>
        <v>1.7733579818151044</v>
      </c>
      <c r="AC36" s="4">
        <f t="shared" si="99"/>
        <v>2.728686672976176E-66</v>
      </c>
      <c r="AD36" s="4">
        <f t="shared" si="100"/>
        <v>1.9855590637448153</v>
      </c>
      <c r="AE36" s="4">
        <f t="shared" si="101"/>
        <v>-1.8912278013114206E-67</v>
      </c>
      <c r="AF36" s="13">
        <f t="shared" si="102"/>
        <v>51.927909475695294</v>
      </c>
      <c r="AG36" s="13">
        <f t="shared" si="103"/>
        <v>91.269317391353411</v>
      </c>
    </row>
    <row r="37" spans="1:33" x14ac:dyDescent="0.2">
      <c r="A37" s="4">
        <v>31</v>
      </c>
      <c r="B37" s="14">
        <f>工作报表!$E$13</f>
        <v>82.81</v>
      </c>
      <c r="C37" s="14">
        <f>工作报表!$F$13</f>
        <v>-8.2100000000000009</v>
      </c>
      <c r="D37" s="14">
        <f>工作报表!$G$13</f>
        <v>-12.81</v>
      </c>
      <c r="E37" s="4">
        <f t="shared" si="78"/>
        <v>15.215130627109319</v>
      </c>
      <c r="F37" s="4">
        <f t="shared" si="79"/>
        <v>-8.2273394499703389</v>
      </c>
      <c r="G37" s="4">
        <f t="shared" si="80"/>
        <v>-12.81</v>
      </c>
      <c r="H37" s="4">
        <f t="shared" si="81"/>
        <v>15.224493897172353</v>
      </c>
      <c r="I37" s="4">
        <f t="shared" si="82"/>
        <v>237.28902462926158</v>
      </c>
      <c r="J37" s="8">
        <f>工作报表!D48</f>
        <v>141.83963333333301</v>
      </c>
      <c r="K37" s="8">
        <f>工作报表!E48</f>
        <v>51.794400000000003</v>
      </c>
      <c r="L37" s="8">
        <f>工作报表!F48</f>
        <v>65.602333333333306</v>
      </c>
      <c r="M37" s="4">
        <f t="shared" si="83"/>
        <v>83.584244987543997</v>
      </c>
      <c r="N37" s="4">
        <f t="shared" si="84"/>
        <v>2.1119914701994147E-3</v>
      </c>
      <c r="O37" s="4">
        <f t="shared" si="85"/>
        <v>51.903789331004106</v>
      </c>
      <c r="P37" s="4">
        <f t="shared" si="86"/>
        <v>65.602333333333306</v>
      </c>
      <c r="Q37" s="4">
        <f t="shared" si="87"/>
        <v>83.652074007134033</v>
      </c>
      <c r="R37" s="4">
        <f t="shared" si="88"/>
        <v>51.649372210670961</v>
      </c>
      <c r="S37" s="4">
        <f t="shared" si="89"/>
        <v>49.438283952153192</v>
      </c>
      <c r="T37" s="4">
        <f t="shared" si="90"/>
        <v>-35.530801580033739</v>
      </c>
      <c r="U37" s="4">
        <f t="shared" si="91"/>
        <v>174.36034758140937</v>
      </c>
      <c r="V37" s="4">
        <f t="shared" si="92"/>
        <v>59.02963333333301</v>
      </c>
      <c r="W37" s="4">
        <f t="shared" si="93"/>
        <v>68.427580109961681</v>
      </c>
      <c r="X37" s="4">
        <f t="shared" si="94"/>
        <v>71.287537112364049</v>
      </c>
      <c r="Y37" s="4">
        <f t="shared" si="95"/>
        <v>1.1297342950859406</v>
      </c>
      <c r="Z37" s="4">
        <f t="shared" si="96"/>
        <v>1.9324747582850061</v>
      </c>
      <c r="AA37" s="4">
        <f t="shared" si="97"/>
        <v>3.2247227778468934</v>
      </c>
      <c r="AB37" s="4">
        <f t="shared" si="98"/>
        <v>1.8377818730641653</v>
      </c>
      <c r="AC37" s="4">
        <f t="shared" si="99"/>
        <v>2.9588703333945765E-66</v>
      </c>
      <c r="AD37" s="4">
        <f t="shared" si="100"/>
        <v>1.9915978031955306</v>
      </c>
      <c r="AE37" s="4">
        <f t="shared" si="101"/>
        <v>-2.0570030483950558E-67</v>
      </c>
      <c r="AF37" s="13">
        <f t="shared" si="102"/>
        <v>53.740154882598105</v>
      </c>
      <c r="AG37" s="13">
        <f t="shared" si="103"/>
        <v>98.737136064085703</v>
      </c>
    </row>
    <row r="38" spans="1:33" x14ac:dyDescent="0.2">
      <c r="A38" s="4">
        <v>32</v>
      </c>
      <c r="B38" s="14">
        <f>工作报表!$E$13</f>
        <v>82.81</v>
      </c>
      <c r="C38" s="14">
        <f>工作报表!$F$13</f>
        <v>-8.2100000000000009</v>
      </c>
      <c r="D38" s="14">
        <f>工作报表!$G$13</f>
        <v>-12.81</v>
      </c>
      <c r="E38" s="4">
        <f t="shared" si="78"/>
        <v>15.215130627109319</v>
      </c>
      <c r="F38" s="4">
        <f t="shared" si="79"/>
        <v>-8.2204385392592965</v>
      </c>
      <c r="G38" s="4">
        <f t="shared" si="80"/>
        <v>-12.81</v>
      </c>
      <c r="H38" s="4">
        <f t="shared" si="81"/>
        <v>15.220765742160921</v>
      </c>
      <c r="I38" s="4">
        <f t="shared" si="82"/>
        <v>237.31088204508657</v>
      </c>
      <c r="J38" s="8">
        <f>工作报表!D49</f>
        <v>146.30908333333301</v>
      </c>
      <c r="K38" s="8">
        <f>工作报表!E49</f>
        <v>56.33755</v>
      </c>
      <c r="L38" s="8">
        <f>工作报表!F49</f>
        <v>71.529233333333295</v>
      </c>
      <c r="M38" s="4">
        <f t="shared" si="83"/>
        <v>91.051363313554731</v>
      </c>
      <c r="N38" s="4">
        <f t="shared" si="84"/>
        <v>1.2714420535073767E-3</v>
      </c>
      <c r="O38" s="4">
        <f t="shared" si="85"/>
        <v>56.409179930261573</v>
      </c>
      <c r="P38" s="4">
        <f t="shared" si="86"/>
        <v>71.529233333333295</v>
      </c>
      <c r="Q38" s="4">
        <f t="shared" si="87"/>
        <v>91.095701334690133</v>
      </c>
      <c r="R38" s="4">
        <f t="shared" si="88"/>
        <v>51.740082204299497</v>
      </c>
      <c r="S38" s="4">
        <f t="shared" si="89"/>
        <v>53.158233538425527</v>
      </c>
      <c r="T38" s="4">
        <f t="shared" si="90"/>
        <v>-35.474517875306958</v>
      </c>
      <c r="U38" s="4">
        <f t="shared" si="91"/>
        <v>174.42920015921294</v>
      </c>
      <c r="V38" s="4">
        <f t="shared" si="92"/>
        <v>63.499083333333004</v>
      </c>
      <c r="W38" s="4">
        <f t="shared" si="93"/>
        <v>75.874935592529212</v>
      </c>
      <c r="X38" s="4">
        <f t="shared" si="94"/>
        <v>74.384729693666401</v>
      </c>
      <c r="Y38" s="4">
        <f t="shared" si="95"/>
        <v>1.1312876587003218</v>
      </c>
      <c r="Z38" s="4">
        <f t="shared" si="96"/>
        <v>1.9660780169609096</v>
      </c>
      <c r="AA38" s="4">
        <f t="shared" si="97"/>
        <v>3.3921205092291484</v>
      </c>
      <c r="AB38" s="4">
        <f t="shared" si="98"/>
        <v>1.902058803404955</v>
      </c>
      <c r="AC38" s="4">
        <f t="shared" si="99"/>
        <v>3.1290564937775143E-66</v>
      </c>
      <c r="AD38" s="4">
        <f t="shared" si="100"/>
        <v>1.9949308783823059</v>
      </c>
      <c r="AE38" s="4">
        <f t="shared" si="101"/>
        <v>-2.1789568001999671E-67</v>
      </c>
      <c r="AF38" s="13">
        <f t="shared" si="102"/>
        <v>55.433205556746657</v>
      </c>
      <c r="AG38" s="13">
        <f t="shared" si="103"/>
        <v>106.20495511159984</v>
      </c>
    </row>
    <row r="39" spans="1:33" x14ac:dyDescent="0.2">
      <c r="A39" s="4">
        <v>33</v>
      </c>
      <c r="B39" s="14">
        <f>工作报表!$E$13</f>
        <v>82.81</v>
      </c>
      <c r="C39" s="14">
        <f>工作报表!$F$13</f>
        <v>-8.2100000000000009</v>
      </c>
      <c r="D39" s="14">
        <f>工作报表!$G$13</f>
        <v>-12.81</v>
      </c>
      <c r="E39" s="4">
        <f t="shared" si="78"/>
        <v>15.215130627109319</v>
      </c>
      <c r="F39" s="4">
        <f t="shared" si="79"/>
        <v>-8.2164985472180518</v>
      </c>
      <c r="G39" s="4">
        <f t="shared" si="80"/>
        <v>-12.81</v>
      </c>
      <c r="H39" s="4">
        <f t="shared" si="81"/>
        <v>15.218638190601562</v>
      </c>
      <c r="I39" s="4">
        <f t="shared" si="82"/>
        <v>237.32336607544264</v>
      </c>
      <c r="J39" s="8">
        <f>工作报表!D50</f>
        <v>150.778533333333</v>
      </c>
      <c r="K39" s="8">
        <f>工作报表!E50</f>
        <v>60.880699999999997</v>
      </c>
      <c r="L39" s="8">
        <f>工作报表!F50</f>
        <v>77.456133333333298</v>
      </c>
      <c r="M39" s="4">
        <f t="shared" si="83"/>
        <v>98.518588212789098</v>
      </c>
      <c r="N39" s="4">
        <f t="shared" si="84"/>
        <v>7.9154046504897879E-4</v>
      </c>
      <c r="O39" s="4">
        <f t="shared" si="85"/>
        <v>60.9288895375905</v>
      </c>
      <c r="P39" s="4">
        <f t="shared" si="86"/>
        <v>77.456133333333298</v>
      </c>
      <c r="Q39" s="4">
        <f t="shared" si="87"/>
        <v>98.548374777238266</v>
      </c>
      <c r="R39" s="4">
        <f t="shared" si="88"/>
        <v>51.810543811675466</v>
      </c>
      <c r="S39" s="4">
        <f t="shared" si="89"/>
        <v>56.883506483919916</v>
      </c>
      <c r="T39" s="4">
        <f t="shared" si="90"/>
        <v>-35.43304505644096</v>
      </c>
      <c r="U39" s="4">
        <f t="shared" si="91"/>
        <v>174.48717773623284</v>
      </c>
      <c r="V39" s="4">
        <f t="shared" si="92"/>
        <v>67.968533333332999</v>
      </c>
      <c r="W39" s="4">
        <f t="shared" si="93"/>
        <v>83.329736586636699</v>
      </c>
      <c r="X39" s="4">
        <f t="shared" si="94"/>
        <v>77.364168196598811</v>
      </c>
      <c r="Y39" s="4">
        <f t="shared" si="95"/>
        <v>1.1324306397267485</v>
      </c>
      <c r="Z39" s="4">
        <f t="shared" si="96"/>
        <v>1.9996758204907643</v>
      </c>
      <c r="AA39" s="4">
        <f t="shared" si="97"/>
        <v>3.5597577917763963</v>
      </c>
      <c r="AB39" s="4">
        <f t="shared" si="98"/>
        <v>1.9662493845622913</v>
      </c>
      <c r="AC39" s="4">
        <f t="shared" si="99"/>
        <v>3.2606702696962408E-66</v>
      </c>
      <c r="AD39" s="4">
        <f t="shared" si="100"/>
        <v>1.9968403031812327</v>
      </c>
      <c r="AE39" s="4">
        <f t="shared" si="101"/>
        <v>-2.2727809500968952E-67</v>
      </c>
      <c r="AF39" s="13">
        <f t="shared" si="102"/>
        <v>57.020964040794958</v>
      </c>
      <c r="AG39" s="13">
        <f t="shared" si="103"/>
        <v>113.67277446003114</v>
      </c>
    </row>
    <row r="40" spans="1:33" x14ac:dyDescent="0.2">
      <c r="A40" s="4">
        <v>34</v>
      </c>
      <c r="B40" s="14">
        <f>工作报表!$E$13</f>
        <v>82.81</v>
      </c>
      <c r="C40" s="14">
        <f>工作报表!$F$13</f>
        <v>-8.2100000000000009</v>
      </c>
      <c r="D40" s="14">
        <f>工作报表!$G$13</f>
        <v>-12.81</v>
      </c>
      <c r="E40" s="4">
        <f t="shared" si="78"/>
        <v>15.215130627109319</v>
      </c>
      <c r="F40" s="4">
        <f t="shared" si="79"/>
        <v>-8.2141674206365831</v>
      </c>
      <c r="G40" s="4">
        <f t="shared" si="80"/>
        <v>-12.81</v>
      </c>
      <c r="H40" s="4">
        <f t="shared" si="81"/>
        <v>15.217379748637656</v>
      </c>
      <c r="I40" s="4">
        <f t="shared" si="82"/>
        <v>237.33075399144786</v>
      </c>
      <c r="J40" s="8">
        <f>工作报表!D51</f>
        <v>155.247983333333</v>
      </c>
      <c r="K40" s="8">
        <f>工作报表!E51</f>
        <v>65.423850000000002</v>
      </c>
      <c r="L40" s="8">
        <f>工作报表!F51</f>
        <v>83.383033333333302</v>
      </c>
      <c r="M40" s="4">
        <f t="shared" si="83"/>
        <v>105.98589715943471</v>
      </c>
      <c r="N40" s="4">
        <f t="shared" si="84"/>
        <v>5.0760300080182619E-4</v>
      </c>
      <c r="O40" s="4">
        <f t="shared" si="85"/>
        <v>65.457059342584003</v>
      </c>
      <c r="P40" s="4">
        <f t="shared" si="86"/>
        <v>83.383033333333302</v>
      </c>
      <c r="Q40" s="4">
        <f t="shared" si="87"/>
        <v>106.00640011643794</v>
      </c>
      <c r="R40" s="4">
        <f t="shared" si="88"/>
        <v>51.867500396344134</v>
      </c>
      <c r="S40" s="4">
        <f t="shared" si="89"/>
        <v>60.6118899325378</v>
      </c>
      <c r="T40" s="4">
        <f t="shared" si="90"/>
        <v>-35.40087280610399</v>
      </c>
      <c r="U40" s="4">
        <f t="shared" si="91"/>
        <v>174.53674640489626</v>
      </c>
      <c r="V40" s="4">
        <f t="shared" si="92"/>
        <v>72.437983333332994</v>
      </c>
      <c r="W40" s="4">
        <f t="shared" si="93"/>
        <v>90.789020367800291</v>
      </c>
      <c r="X40" s="4">
        <f t="shared" si="94"/>
        <v>80.236544637221158</v>
      </c>
      <c r="Y40" s="4">
        <f t="shared" si="95"/>
        <v>1.1333163485090141</v>
      </c>
      <c r="Z40" s="4">
        <f t="shared" si="96"/>
        <v>2.033268691646585</v>
      </c>
      <c r="AA40" s="4">
        <f t="shared" si="97"/>
        <v>3.727535046964201</v>
      </c>
      <c r="AB40" s="4">
        <f t="shared" si="98"/>
        <v>2.03038668661861</v>
      </c>
      <c r="AC40" s="4">
        <f t="shared" si="99"/>
        <v>3.3665570565993011E-66</v>
      </c>
      <c r="AD40" s="4">
        <f t="shared" si="100"/>
        <v>1.9979722500098602</v>
      </c>
      <c r="AE40" s="4">
        <f t="shared" si="101"/>
        <v>-2.3479172931487797E-67</v>
      </c>
      <c r="AF40" s="13">
        <f t="shared" si="102"/>
        <v>58.516065641404687</v>
      </c>
      <c r="AG40" s="13">
        <f t="shared" si="103"/>
        <v>121.14059405372863</v>
      </c>
    </row>
    <row r="41" spans="1:33" x14ac:dyDescent="0.2">
      <c r="A41" s="4">
        <v>35</v>
      </c>
      <c r="B41" s="14">
        <f>工作报表!$E$13</f>
        <v>82.81</v>
      </c>
      <c r="C41" s="14">
        <f>工作报表!$F$13</f>
        <v>-8.2100000000000009</v>
      </c>
      <c r="D41" s="14">
        <f>工作报表!$G$13</f>
        <v>-12.81</v>
      </c>
      <c r="E41" s="4">
        <f t="shared" si="78"/>
        <v>15.215130627109319</v>
      </c>
      <c r="F41" s="4">
        <f t="shared" si="79"/>
        <v>-8.2127436847894995</v>
      </c>
      <c r="G41" s="4">
        <f t="shared" si="80"/>
        <v>-12.81</v>
      </c>
      <c r="H41" s="4">
        <f t="shared" si="81"/>
        <v>15.216611279521134</v>
      </c>
      <c r="I41" s="4">
        <f t="shared" si="82"/>
        <v>237.33526676308963</v>
      </c>
      <c r="J41" s="8">
        <f>工作报表!D52</f>
        <v>159.71743333333299</v>
      </c>
      <c r="K41" s="8">
        <f>工作报表!E52</f>
        <v>69.966999999999999</v>
      </c>
      <c r="L41" s="8">
        <f>工作报表!F52</f>
        <v>89.309933333333305</v>
      </c>
      <c r="M41" s="4">
        <f t="shared" si="83"/>
        <v>113.4532735579033</v>
      </c>
      <c r="N41" s="4">
        <f t="shared" si="84"/>
        <v>3.341881595003704E-4</v>
      </c>
      <c r="O41" s="4">
        <f t="shared" si="85"/>
        <v>69.990382142955767</v>
      </c>
      <c r="P41" s="4">
        <f t="shared" si="86"/>
        <v>89.309933333333305</v>
      </c>
      <c r="Q41" s="4">
        <f t="shared" si="87"/>
        <v>113.46769489383938</v>
      </c>
      <c r="R41" s="4">
        <f t="shared" si="88"/>
        <v>51.914921324192818</v>
      </c>
      <c r="S41" s="4">
        <f t="shared" si="89"/>
        <v>64.342153086680256</v>
      </c>
      <c r="T41" s="4">
        <f t="shared" si="90"/>
        <v>-35.374905956358759</v>
      </c>
      <c r="U41" s="4">
        <f t="shared" si="91"/>
        <v>174.57965456110318</v>
      </c>
      <c r="V41" s="4">
        <f t="shared" si="92"/>
        <v>76.907433333332989</v>
      </c>
      <c r="W41" s="4">
        <f t="shared" si="93"/>
        <v>98.251083614318247</v>
      </c>
      <c r="X41" s="4">
        <f t="shared" si="94"/>
        <v>83.011651241538644</v>
      </c>
      <c r="Y41" s="4">
        <f t="shared" si="95"/>
        <v>1.134030613425637</v>
      </c>
      <c r="Z41" s="4">
        <f t="shared" si="96"/>
        <v>2.0668570886715694</v>
      </c>
      <c r="AA41" s="4">
        <f t="shared" si="97"/>
        <v>3.8953968889006112</v>
      </c>
      <c r="AB41" s="4">
        <f t="shared" si="98"/>
        <v>2.0944895700102135</v>
      </c>
      <c r="AC41" s="4">
        <f t="shared" si="99"/>
        <v>3.4545144897676076E-66</v>
      </c>
      <c r="AD41" s="4">
        <f t="shared" si="100"/>
        <v>1.9986644020875703</v>
      </c>
      <c r="AE41" s="4">
        <f t="shared" si="101"/>
        <v>-2.4100955413715042E-67</v>
      </c>
      <c r="AF41" s="13">
        <f t="shared" si="102"/>
        <v>59.929481386340832</v>
      </c>
      <c r="AG41" s="13">
        <f t="shared" si="103"/>
        <v>128.60841384996721</v>
      </c>
    </row>
    <row r="42" spans="1:33" x14ac:dyDescent="0.2">
      <c r="A42" s="4">
        <v>36</v>
      </c>
      <c r="B42" s="14">
        <f>工作报表!$E$13</f>
        <v>82.81</v>
      </c>
      <c r="C42" s="14">
        <f>工作报表!$F$13</f>
        <v>-8.2100000000000009</v>
      </c>
      <c r="D42" s="14">
        <f>工作报表!$G$13</f>
        <v>-12.81</v>
      </c>
      <c r="E42" s="4">
        <f t="shared" si="78"/>
        <v>15.215130627109319</v>
      </c>
      <c r="F42" s="4">
        <f t="shared" si="79"/>
        <v>-8.2118491512701777</v>
      </c>
      <c r="G42" s="4">
        <f t="shared" si="80"/>
        <v>-12.81</v>
      </c>
      <c r="H42" s="4">
        <f t="shared" si="81"/>
        <v>15.216128498511596</v>
      </c>
      <c r="I42" s="4">
        <f t="shared" si="82"/>
        <v>237.33810237157695</v>
      </c>
      <c r="J42" s="8">
        <f>工作报表!D53</f>
        <v>164.18688333333299</v>
      </c>
      <c r="K42" s="8">
        <f>工作报表!E53</f>
        <v>74.510149999999996</v>
      </c>
      <c r="L42" s="8">
        <f>工作报表!F53</f>
        <v>95.236833333333294</v>
      </c>
      <c r="M42" s="4">
        <f t="shared" si="83"/>
        <v>120.92070491187026</v>
      </c>
      <c r="N42" s="4">
        <f t="shared" si="84"/>
        <v>2.252315798024207E-4</v>
      </c>
      <c r="O42" s="4">
        <f t="shared" si="85"/>
        <v>74.526932038795806</v>
      </c>
      <c r="P42" s="4">
        <f t="shared" si="86"/>
        <v>95.236833333333294</v>
      </c>
      <c r="Q42" s="4">
        <f t="shared" si="87"/>
        <v>120.93104656156909</v>
      </c>
      <c r="R42" s="4">
        <f t="shared" si="88"/>
        <v>51.955286380591289</v>
      </c>
      <c r="S42" s="4">
        <f t="shared" si="89"/>
        <v>68.073587530040342</v>
      </c>
      <c r="T42" s="4">
        <f t="shared" si="90"/>
        <v>-35.353305623915873</v>
      </c>
      <c r="U42" s="4">
        <f t="shared" si="91"/>
        <v>174.61718400901435</v>
      </c>
      <c r="V42" s="4">
        <f t="shared" si="92"/>
        <v>81.376883333332984</v>
      </c>
      <c r="W42" s="4">
        <f t="shared" si="93"/>
        <v>105.7149180630575</v>
      </c>
      <c r="X42" s="4">
        <f t="shared" si="94"/>
        <v>85.698192542782124</v>
      </c>
      <c r="Y42" s="4">
        <f t="shared" si="95"/>
        <v>1.1346243545861712</v>
      </c>
      <c r="Z42" s="4">
        <f t="shared" si="96"/>
        <v>2.1004414149096089</v>
      </c>
      <c r="AA42" s="4">
        <f t="shared" si="97"/>
        <v>4.0633114388518159</v>
      </c>
      <c r="AB42" s="4">
        <f t="shared" si="98"/>
        <v>2.1585692547345587</v>
      </c>
      <c r="AC42" s="4">
        <f t="shared" si="99"/>
        <v>3.5294237731847169E-66</v>
      </c>
      <c r="AD42" s="4">
        <f t="shared" si="100"/>
        <v>1.9990995984538662</v>
      </c>
      <c r="AE42" s="4">
        <f t="shared" si="101"/>
        <v>-2.462893325724307E-67</v>
      </c>
      <c r="AF42" s="13">
        <f t="shared" si="102"/>
        <v>61.270564224047185</v>
      </c>
      <c r="AG42" s="13">
        <f t="shared" si="103"/>
        <v>136.07623381540071</v>
      </c>
    </row>
    <row r="43" spans="1:33" x14ac:dyDescent="0.2">
      <c r="A43" s="4">
        <v>37</v>
      </c>
      <c r="B43" s="14">
        <f>工作报表!$E$13</f>
        <v>82.81</v>
      </c>
      <c r="C43" s="14">
        <f>工作报表!$F$13</f>
        <v>-8.2100000000000009</v>
      </c>
      <c r="D43" s="14">
        <f>工作报表!$G$13</f>
        <v>-12.81</v>
      </c>
      <c r="E43" s="4">
        <f t="shared" si="78"/>
        <v>15.215130627109319</v>
      </c>
      <c r="F43" s="4">
        <f t="shared" si="79"/>
        <v>-8.2112726822628961</v>
      </c>
      <c r="G43" s="4">
        <f t="shared" si="80"/>
        <v>-12.81</v>
      </c>
      <c r="H43" s="4">
        <f t="shared" si="81"/>
        <v>15.215817397119253</v>
      </c>
      <c r="I43" s="4">
        <f t="shared" si="82"/>
        <v>237.33992983322156</v>
      </c>
      <c r="J43" s="8">
        <f>工作报表!D54</f>
        <v>168.65633333333301</v>
      </c>
      <c r="K43" s="8">
        <f>工作报表!E54</f>
        <v>79.053299999999993</v>
      </c>
      <c r="L43" s="8">
        <f>工作报表!F54</f>
        <v>101.163733333333</v>
      </c>
      <c r="M43" s="4">
        <f t="shared" si="83"/>
        <v>128.38818163221922</v>
      </c>
      <c r="N43" s="4">
        <f t="shared" si="84"/>
        <v>1.5501610997509241E-4</v>
      </c>
      <c r="O43" s="4">
        <f t="shared" si="85"/>
        <v>79.065554535046687</v>
      </c>
      <c r="P43" s="4">
        <f t="shared" si="86"/>
        <v>101.163733333333</v>
      </c>
      <c r="Q43" s="4">
        <f t="shared" si="87"/>
        <v>128.39572756081938</v>
      </c>
      <c r="R43" s="4">
        <f t="shared" si="88"/>
        <v>51.990229985845126</v>
      </c>
      <c r="S43" s="4">
        <f t="shared" si="89"/>
        <v>71.805772478969317</v>
      </c>
      <c r="T43" s="4">
        <f t="shared" si="90"/>
        <v>-35.334920090466653</v>
      </c>
      <c r="U43" s="4">
        <f t="shared" si="91"/>
        <v>174.65030015262357</v>
      </c>
      <c r="V43" s="4">
        <f t="shared" si="92"/>
        <v>85.846333333333007</v>
      </c>
      <c r="W43" s="4">
        <f t="shared" si="93"/>
        <v>113.17991016370013</v>
      </c>
      <c r="X43" s="4">
        <f t="shared" si="94"/>
        <v>88.303818685233452</v>
      </c>
      <c r="Y43" s="4">
        <f t="shared" si="95"/>
        <v>1.1351294311706739</v>
      </c>
      <c r="Z43" s="4">
        <f t="shared" si="96"/>
        <v>2.1340220267652512</v>
      </c>
      <c r="AA43" s="4">
        <f t="shared" si="97"/>
        <v>4.2312597615536189</v>
      </c>
      <c r="AB43" s="4">
        <f t="shared" si="98"/>
        <v>2.222632685032349</v>
      </c>
      <c r="AC43" s="4">
        <f t="shared" si="99"/>
        <v>3.5944583606088259E-66</v>
      </c>
      <c r="AD43" s="4">
        <f t="shared" si="100"/>
        <v>1.9993801842230752</v>
      </c>
      <c r="AE43" s="4">
        <f t="shared" si="101"/>
        <v>-2.5086276442317406E-67</v>
      </c>
      <c r="AF43" s="13">
        <f t="shared" si="102"/>
        <v>62.547237863438113</v>
      </c>
      <c r="AG43" s="13">
        <f t="shared" si="103"/>
        <v>143.54405392362202</v>
      </c>
    </row>
    <row r="44" spans="1:33" x14ac:dyDescent="0.2">
      <c r="A44" s="4">
        <v>38</v>
      </c>
      <c r="B44" s="14">
        <f>工作报表!$E$13</f>
        <v>82.81</v>
      </c>
      <c r="C44" s="14">
        <f>工作报表!$F$13</f>
        <v>-8.2100000000000009</v>
      </c>
      <c r="D44" s="14">
        <f>工作报表!$G$13</f>
        <v>-12.81</v>
      </c>
      <c r="E44" s="4">
        <f t="shared" si="78"/>
        <v>15.215130627109319</v>
      </c>
      <c r="F44" s="4">
        <f t="shared" si="79"/>
        <v>-8.2108926213701565</v>
      </c>
      <c r="G44" s="4">
        <f t="shared" si="80"/>
        <v>-12.81</v>
      </c>
      <c r="H44" s="4">
        <f t="shared" si="81"/>
        <v>15.215612299203435</v>
      </c>
      <c r="I44" s="4">
        <f t="shared" si="82"/>
        <v>237.3411347033155</v>
      </c>
      <c r="J44" s="8">
        <f>工作报表!D55</f>
        <v>173.125783333333</v>
      </c>
      <c r="K44" s="8">
        <f>工作报表!E55</f>
        <v>83.596450000000004</v>
      </c>
      <c r="L44" s="8">
        <f>工作报表!F55</f>
        <v>107.090633333333</v>
      </c>
      <c r="M44" s="4">
        <f t="shared" si="83"/>
        <v>135.85569623809255</v>
      </c>
      <c r="N44" s="4">
        <f t="shared" si="84"/>
        <v>1.0872367480591061E-4</v>
      </c>
      <c r="O44" s="4">
        <f t="shared" si="85"/>
        <v>83.605538913244729</v>
      </c>
      <c r="P44" s="4">
        <f t="shared" si="86"/>
        <v>107.090633333333</v>
      </c>
      <c r="Q44" s="4">
        <f t="shared" si="87"/>
        <v>135.86128913236635</v>
      </c>
      <c r="R44" s="4">
        <f t="shared" si="88"/>
        <v>52.020881000285073</v>
      </c>
      <c r="S44" s="4">
        <f t="shared" si="89"/>
        <v>75.53845071578489</v>
      </c>
      <c r="T44" s="4">
        <f t="shared" si="90"/>
        <v>-35.318992148199698</v>
      </c>
      <c r="U44" s="4">
        <f t="shared" si="91"/>
        <v>174.67974629696957</v>
      </c>
      <c r="V44" s="4">
        <f t="shared" si="92"/>
        <v>90.315783333333002</v>
      </c>
      <c r="W44" s="4">
        <f t="shared" si="93"/>
        <v>120.64567683316292</v>
      </c>
      <c r="X44" s="4">
        <f t="shared" si="94"/>
        <v>90.835233444699185</v>
      </c>
      <c r="Y44" s="4">
        <f t="shared" si="95"/>
        <v>1.1355667726721625</v>
      </c>
      <c r="Z44" s="4">
        <f t="shared" si="96"/>
        <v>2.1675992403214108</v>
      </c>
      <c r="AA44" s="4">
        <f t="shared" si="97"/>
        <v>4.3992302822103202</v>
      </c>
      <c r="AB44" s="4">
        <f t="shared" si="98"/>
        <v>2.2866843203796856</v>
      </c>
      <c r="AC44" s="4">
        <f t="shared" si="99"/>
        <v>3.6517645848313119E-66</v>
      </c>
      <c r="AD44" s="4">
        <f t="shared" si="100"/>
        <v>1.9995652276511648</v>
      </c>
      <c r="AE44" s="4">
        <f t="shared" si="101"/>
        <v>-2.5488584134646199E-67</v>
      </c>
      <c r="AF44" s="13">
        <f t="shared" si="102"/>
        <v>63.766212483829534</v>
      </c>
      <c r="AG44" s="13">
        <f t="shared" si="103"/>
        <v>151.01187415344816</v>
      </c>
    </row>
    <row r="45" spans="1:33" x14ac:dyDescent="0.2">
      <c r="A45" s="4">
        <v>39</v>
      </c>
      <c r="B45" s="14">
        <f>工作报表!$E$13</f>
        <v>82.81</v>
      </c>
      <c r="C45" s="14">
        <f>工作报表!$F$13</f>
        <v>-8.2100000000000009</v>
      </c>
      <c r="D45" s="14">
        <f>工作报表!$G$13</f>
        <v>-12.81</v>
      </c>
      <c r="E45" s="4">
        <f t="shared" si="78"/>
        <v>15.215130627109319</v>
      </c>
      <c r="F45" s="4">
        <f t="shared" si="79"/>
        <v>-8.2106368414709063</v>
      </c>
      <c r="G45" s="4">
        <f t="shared" si="80"/>
        <v>-12.81</v>
      </c>
      <c r="H45" s="4">
        <f t="shared" si="81"/>
        <v>15.215474272677778</v>
      </c>
      <c r="I45" s="4">
        <f t="shared" si="82"/>
        <v>237.34194559574598</v>
      </c>
      <c r="J45" s="8">
        <f>工作报表!D56</f>
        <v>177.595233333333</v>
      </c>
      <c r="K45" s="8">
        <f>工作报表!E56</f>
        <v>88.139600000000002</v>
      </c>
      <c r="L45" s="8">
        <f>工作报表!F56</f>
        <v>113.01753333333301</v>
      </c>
      <c r="M45" s="4">
        <f t="shared" si="83"/>
        <v>143.32324280768643</v>
      </c>
      <c r="N45" s="4">
        <f t="shared" si="84"/>
        <v>7.7568997674248852E-5</v>
      </c>
      <c r="O45" s="4">
        <f t="shared" si="85"/>
        <v>88.146436900427403</v>
      </c>
      <c r="P45" s="4">
        <f t="shared" si="86"/>
        <v>113.01753333333301</v>
      </c>
      <c r="Q45" s="4">
        <f t="shared" si="87"/>
        <v>143.32744740276394</v>
      </c>
      <c r="R45" s="4">
        <f t="shared" si="88"/>
        <v>52.048050941724945</v>
      </c>
      <c r="S45" s="4">
        <f t="shared" si="89"/>
        <v>79.271460837720852</v>
      </c>
      <c r="T45" s="4">
        <f t="shared" si="90"/>
        <v>-35.305001731264525</v>
      </c>
      <c r="U45" s="4">
        <f t="shared" si="91"/>
        <v>174.70610534597895</v>
      </c>
      <c r="V45" s="4">
        <f t="shared" si="92"/>
        <v>94.785233333332997</v>
      </c>
      <c r="W45" s="4">
        <f t="shared" si="93"/>
        <v>128.11197313008617</v>
      </c>
      <c r="X45" s="4">
        <f t="shared" si="94"/>
        <v>93.298318021112976</v>
      </c>
      <c r="Y45" s="4">
        <f t="shared" si="95"/>
        <v>1.1359507445945756</v>
      </c>
      <c r="Z45" s="4">
        <f t="shared" si="96"/>
        <v>2.2011733368709807</v>
      </c>
      <c r="AA45" s="4">
        <f t="shared" si="97"/>
        <v>4.5672157376974383</v>
      </c>
      <c r="AB45" s="4">
        <f t="shared" si="98"/>
        <v>2.3507271244556307</v>
      </c>
      <c r="AC45" s="4">
        <f t="shared" si="99"/>
        <v>3.7028506174521313E-66</v>
      </c>
      <c r="AD45" s="4">
        <f t="shared" si="100"/>
        <v>1.9996897862972995</v>
      </c>
      <c r="AE45" s="4">
        <f t="shared" si="101"/>
        <v>-2.5846764361458762E-67</v>
      </c>
      <c r="AF45" s="13">
        <f t="shared" si="102"/>
        <v>64.933185461557812</v>
      </c>
      <c r="AG45" s="13">
        <f t="shared" si="103"/>
        <v>158.47969448768833</v>
      </c>
    </row>
    <row r="46" spans="1:33" x14ac:dyDescent="0.2">
      <c r="A46" s="4">
        <v>40</v>
      </c>
      <c r="B46" s="14">
        <f>工作报表!$E$13</f>
        <v>82.81</v>
      </c>
      <c r="C46" s="14">
        <f>工作报表!$F$13</f>
        <v>-8.2100000000000009</v>
      </c>
      <c r="D46" s="14">
        <f>工作报表!$G$13</f>
        <v>-12.81</v>
      </c>
      <c r="E46" s="4">
        <f t="shared" si="78"/>
        <v>15.215130627109319</v>
      </c>
      <c r="F46" s="4">
        <f t="shared" si="79"/>
        <v>-8.2104614603918975</v>
      </c>
      <c r="G46" s="4">
        <f t="shared" si="80"/>
        <v>-12.81</v>
      </c>
      <c r="H46" s="4">
        <f t="shared" si="81"/>
        <v>15.215379633534639</v>
      </c>
      <c r="I46" s="4">
        <f t="shared" si="82"/>
        <v>237.34250161036837</v>
      </c>
      <c r="J46" s="8">
        <f>工作报表!D57</f>
        <v>182.06468333333299</v>
      </c>
      <c r="K46" s="8">
        <f>工作报表!E57</f>
        <v>92.682749999999999</v>
      </c>
      <c r="L46" s="8">
        <f>工作报表!F57</f>
        <v>118.944433333333</v>
      </c>
      <c r="M46" s="4">
        <f t="shared" si="83"/>
        <v>150.79081659222553</v>
      </c>
      <c r="N46" s="4">
        <f t="shared" si="84"/>
        <v>5.6207112289430317E-5</v>
      </c>
      <c r="O46" s="4">
        <f t="shared" si="85"/>
        <v>92.687959429736537</v>
      </c>
      <c r="P46" s="4">
        <f t="shared" si="86"/>
        <v>118.944433333333</v>
      </c>
      <c r="Q46" s="4">
        <f t="shared" si="87"/>
        <v>150.79401859568628</v>
      </c>
      <c r="R46" s="4">
        <f t="shared" si="88"/>
        <v>52.072343197648337</v>
      </c>
      <c r="S46" s="4">
        <f t="shared" si="89"/>
        <v>83.00469911461046</v>
      </c>
      <c r="T46" s="4">
        <f t="shared" si="90"/>
        <v>-35.292577595991645</v>
      </c>
      <c r="U46" s="4">
        <f t="shared" si="91"/>
        <v>174.72984158727996</v>
      </c>
      <c r="V46" s="4">
        <f t="shared" si="92"/>
        <v>99.254683333332991</v>
      </c>
      <c r="W46" s="4">
        <f t="shared" si="93"/>
        <v>135.57863896215164</v>
      </c>
      <c r="X46" s="4">
        <f t="shared" si="94"/>
        <v>95.698248146346586</v>
      </c>
      <c r="Y46" s="4">
        <f t="shared" si="95"/>
        <v>1.13629159590766</v>
      </c>
      <c r="Z46" s="4">
        <f t="shared" si="96"/>
        <v>2.2347445675642579</v>
      </c>
      <c r="AA46" s="4">
        <f t="shared" si="97"/>
        <v>4.7352114601574709</v>
      </c>
      <c r="AB46" s="4">
        <f t="shared" si="98"/>
        <v>2.4147631303716377</v>
      </c>
      <c r="AC46" s="4">
        <f t="shared" si="99"/>
        <v>3.7488142178555184E-66</v>
      </c>
      <c r="AD46" s="4">
        <f t="shared" si="100"/>
        <v>1.999775204259485</v>
      </c>
      <c r="AE46" s="4">
        <f t="shared" si="101"/>
        <v>-2.6168718819965237E-67</v>
      </c>
      <c r="AF46" s="13">
        <f t="shared" si="102"/>
        <v>66.05301464191453</v>
      </c>
      <c r="AG46" s="13">
        <f t="shared" si="103"/>
        <v>165.94751491224625</v>
      </c>
    </row>
    <row r="47" spans="1:33" x14ac:dyDescent="0.2">
      <c r="A47" s="4">
        <v>41</v>
      </c>
      <c r="B47" s="14">
        <f>工作报表!$E$13</f>
        <v>82.81</v>
      </c>
      <c r="C47" s="14">
        <f>工作报表!$F$13</f>
        <v>-8.2100000000000009</v>
      </c>
      <c r="D47" s="14">
        <f>工作报表!$G$13</f>
        <v>-12.81</v>
      </c>
      <c r="E47" s="4">
        <f t="shared" si="78"/>
        <v>15.215130627109319</v>
      </c>
      <c r="F47" s="4">
        <f t="shared" si="79"/>
        <v>-8.2103391459296287</v>
      </c>
      <c r="G47" s="4">
        <f t="shared" si="80"/>
        <v>-12.81</v>
      </c>
      <c r="H47" s="4">
        <f t="shared" si="81"/>
        <v>15.215313631048966</v>
      </c>
      <c r="I47" s="4">
        <f t="shared" si="82"/>
        <v>237.34288939078323</v>
      </c>
      <c r="J47" s="8">
        <f>工作报表!D58</f>
        <v>186.53413333333299</v>
      </c>
      <c r="K47" s="8">
        <f>工作报表!E58</f>
        <v>97.225899999999996</v>
      </c>
      <c r="L47" s="8">
        <f>工作报表!F58</f>
        <v>124.871333333333</v>
      </c>
      <c r="M47" s="4">
        <f t="shared" si="83"/>
        <v>158.25841373922071</v>
      </c>
      <c r="N47" s="4">
        <f t="shared" si="84"/>
        <v>4.1308883024004928E-5</v>
      </c>
      <c r="O47" s="4">
        <f t="shared" si="85"/>
        <v>97.229916293329993</v>
      </c>
      <c r="P47" s="4">
        <f t="shared" si="86"/>
        <v>124.871333333333</v>
      </c>
      <c r="Q47" s="4">
        <f t="shared" si="87"/>
        <v>158.26088117678455</v>
      </c>
      <c r="R47" s="4">
        <f t="shared" si="88"/>
        <v>52.094219214005697</v>
      </c>
      <c r="S47" s="4">
        <f t="shared" si="89"/>
        <v>86.738097403916754</v>
      </c>
      <c r="T47" s="4">
        <f t="shared" si="90"/>
        <v>-35.281445697605534</v>
      </c>
      <c r="U47" s="4">
        <f t="shared" si="91"/>
        <v>174.75132982322248</v>
      </c>
      <c r="V47" s="4">
        <f t="shared" si="92"/>
        <v>103.72413333333299</v>
      </c>
      <c r="W47" s="4">
        <f t="shared" si="93"/>
        <v>143.04556754573559</v>
      </c>
      <c r="X47" s="4">
        <f t="shared" si="94"/>
        <v>98.039597209796142</v>
      </c>
      <c r="Y47" s="4">
        <f t="shared" si="95"/>
        <v>1.136596888434446</v>
      </c>
      <c r="Z47" s="4">
        <f t="shared" si="96"/>
        <v>2.2683131573324133</v>
      </c>
      <c r="AA47" s="4">
        <f t="shared" si="97"/>
        <v>4.9032143831762536</v>
      </c>
      <c r="AB47" s="4">
        <f t="shared" si="98"/>
        <v>2.4787937742702351</v>
      </c>
      <c r="AC47" s="4">
        <f t="shared" si="99"/>
        <v>3.7904799560449923E-66</v>
      </c>
      <c r="AD47" s="4">
        <f t="shared" si="100"/>
        <v>1.9998347821366651</v>
      </c>
      <c r="AE47" s="4">
        <f t="shared" si="101"/>
        <v>-2.646035614319487E-67</v>
      </c>
      <c r="AF47" s="13">
        <f t="shared" si="102"/>
        <v>67.129863033429373</v>
      </c>
      <c r="AG47" s="13">
        <f t="shared" si="103"/>
        <v>173.41533541545382</v>
      </c>
    </row>
    <row r="48" spans="1:33" x14ac:dyDescent="0.2">
      <c r="A48" s="4">
        <v>42</v>
      </c>
      <c r="B48" s="14">
        <f>工作报表!$E$13</f>
        <v>82.81</v>
      </c>
      <c r="C48" s="14">
        <f>工作报表!$F$13</f>
        <v>-8.2100000000000009</v>
      </c>
      <c r="D48" s="14">
        <f>工作报表!$G$13</f>
        <v>-12.81</v>
      </c>
      <c r="E48" s="4">
        <f t="shared" si="78"/>
        <v>15.215130627109319</v>
      </c>
      <c r="F48" s="4">
        <f t="shared" si="79"/>
        <v>-8.2102525058841671</v>
      </c>
      <c r="G48" s="4">
        <f t="shared" si="80"/>
        <v>-12.81</v>
      </c>
      <c r="H48" s="4">
        <f t="shared" si="81"/>
        <v>15.215266879367489</v>
      </c>
      <c r="I48" s="4">
        <f t="shared" si="82"/>
        <v>237.34316407262483</v>
      </c>
      <c r="J48" s="8">
        <f>工作报表!D59</f>
        <v>191.00358333333301</v>
      </c>
      <c r="K48" s="8">
        <f>工作报表!E59</f>
        <v>101.76904999999999</v>
      </c>
      <c r="L48" s="8">
        <f>工作报表!F59</f>
        <v>130.798233333333</v>
      </c>
      <c r="M48" s="4">
        <f t="shared" si="83"/>
        <v>165.7260310905427</v>
      </c>
      <c r="N48" s="4">
        <f t="shared" si="84"/>
        <v>3.0755893321021688E-5</v>
      </c>
      <c r="O48" s="4">
        <f t="shared" si="85"/>
        <v>101.77217999804517</v>
      </c>
      <c r="P48" s="4">
        <f t="shared" si="86"/>
        <v>130.798233333333</v>
      </c>
      <c r="Q48" s="4">
        <f t="shared" si="87"/>
        <v>165.72795317832032</v>
      </c>
      <c r="R48" s="4">
        <f t="shared" si="88"/>
        <v>52.114040256731933</v>
      </c>
      <c r="S48" s="4">
        <f t="shared" si="89"/>
        <v>90.471610028843898</v>
      </c>
      <c r="T48" s="4">
        <f t="shared" si="90"/>
        <v>-35.271397835321608</v>
      </c>
      <c r="U48" s="4">
        <f t="shared" si="91"/>
        <v>174.7708761841071</v>
      </c>
      <c r="V48" s="4">
        <f t="shared" si="92"/>
        <v>108.19358333333301</v>
      </c>
      <c r="W48" s="4">
        <f t="shared" si="93"/>
        <v>150.51268629895284</v>
      </c>
      <c r="X48" s="4">
        <f t="shared" si="94"/>
        <v>100.32642425440773</v>
      </c>
      <c r="Y48" s="4">
        <f t="shared" si="95"/>
        <v>1.1368723645014898</v>
      </c>
      <c r="Z48" s="4">
        <f t="shared" si="96"/>
        <v>2.301879308214966</v>
      </c>
      <c r="AA48" s="4">
        <f t="shared" si="97"/>
        <v>5.0712224512979756</v>
      </c>
      <c r="AB48" s="4">
        <f t="shared" si="98"/>
        <v>2.542820098206227</v>
      </c>
      <c r="AC48" s="4">
        <f t="shared" si="99"/>
        <v>3.8284844341280103E-66</v>
      </c>
      <c r="AD48" s="4">
        <f t="shared" si="100"/>
        <v>1.9998769862217576</v>
      </c>
      <c r="AE48" s="4">
        <f t="shared" si="101"/>
        <v>-2.6726219547017878E-67</v>
      </c>
      <c r="AF48" s="13">
        <f t="shared" si="102"/>
        <v>68.167317807239883</v>
      </c>
      <c r="AG48" s="13">
        <f t="shared" si="103"/>
        <v>180.88315598756981</v>
      </c>
    </row>
    <row r="49" spans="1:33" x14ac:dyDescent="0.2">
      <c r="A49" s="4">
        <v>43</v>
      </c>
      <c r="B49" s="14">
        <f>工作报表!$E$13</f>
        <v>82.81</v>
      </c>
      <c r="C49" s="14">
        <f>工作报表!$F$13</f>
        <v>-8.2100000000000009</v>
      </c>
      <c r="D49" s="14">
        <f>工作报表!$G$13</f>
        <v>-12.81</v>
      </c>
      <c r="E49" s="4">
        <f t="shared" si="78"/>
        <v>15.215130627109319</v>
      </c>
      <c r="F49" s="4">
        <f t="shared" si="79"/>
        <v>-8.2101902544275536</v>
      </c>
      <c r="G49" s="4">
        <f t="shared" si="80"/>
        <v>-12.81</v>
      </c>
      <c r="H49" s="4">
        <f t="shared" si="81"/>
        <v>15.215233288185139</v>
      </c>
      <c r="I49" s="4">
        <f t="shared" si="82"/>
        <v>237.34336143442147</v>
      </c>
      <c r="J49" s="8">
        <f>工作报表!D60</f>
        <v>195.47303333333301</v>
      </c>
      <c r="K49" s="8">
        <f>工作报表!E60</f>
        <v>106.3122</v>
      </c>
      <c r="L49" s="8">
        <f>工作报表!F60</f>
        <v>136.72513333333299</v>
      </c>
      <c r="M49" s="4">
        <f t="shared" si="83"/>
        <v>173.19366603273252</v>
      </c>
      <c r="N49" s="4">
        <f t="shared" si="84"/>
        <v>2.3173499092921102E-5</v>
      </c>
      <c r="O49" s="4">
        <f t="shared" si="85"/>
        <v>106.31466362567028</v>
      </c>
      <c r="P49" s="4">
        <f t="shared" si="86"/>
        <v>136.72513333333299</v>
      </c>
      <c r="Q49" s="4">
        <f t="shared" si="87"/>
        <v>173.1951783014097</v>
      </c>
      <c r="R49" s="4">
        <f t="shared" si="88"/>
        <v>52.132094747827473</v>
      </c>
      <c r="S49" s="4">
        <f t="shared" si="89"/>
        <v>94.205205794797422</v>
      </c>
      <c r="T49" s="4">
        <f t="shared" si="90"/>
        <v>-35.262271908875533</v>
      </c>
      <c r="U49" s="4">
        <f t="shared" si="91"/>
        <v>174.788733313406</v>
      </c>
      <c r="V49" s="4">
        <f t="shared" si="92"/>
        <v>112.663033333333</v>
      </c>
      <c r="W49" s="4">
        <f t="shared" si="93"/>
        <v>157.97994501322455</v>
      </c>
      <c r="X49" s="4">
        <f t="shared" si="94"/>
        <v>102.56234801765203</v>
      </c>
      <c r="Y49" s="4">
        <f t="shared" si="95"/>
        <v>1.1371224930207489</v>
      </c>
      <c r="Z49" s="4">
        <f t="shared" si="96"/>
        <v>2.3354432021940523</v>
      </c>
      <c r="AA49" s="4">
        <f t="shared" si="97"/>
        <v>5.2392342607658842</v>
      </c>
      <c r="AB49" s="4">
        <f t="shared" si="98"/>
        <v>2.6068428770336913</v>
      </c>
      <c r="AC49" s="4">
        <f t="shared" si="99"/>
        <v>3.8633308549842684E-66</v>
      </c>
      <c r="AD49" s="4">
        <f t="shared" si="100"/>
        <v>1.999907311564681</v>
      </c>
      <c r="AE49" s="4">
        <f t="shared" si="101"/>
        <v>-2.6969887449082791E-67</v>
      </c>
      <c r="AF49" s="13">
        <f t="shared" si="102"/>
        <v>69.168487530486374</v>
      </c>
      <c r="AG49" s="13">
        <f t="shared" si="103"/>
        <v>188.35097662039789</v>
      </c>
    </row>
    <row r="50" spans="1:33" x14ac:dyDescent="0.2">
      <c r="A50" s="4">
        <v>44</v>
      </c>
      <c r="B50" s="14">
        <f>工作报表!$E$13</f>
        <v>82.81</v>
      </c>
      <c r="C50" s="14">
        <f>工作报表!$F$13</f>
        <v>-8.2100000000000009</v>
      </c>
      <c r="D50" s="14">
        <f>工作报表!$G$13</f>
        <v>-12.81</v>
      </c>
      <c r="E50" s="4">
        <f t="shared" si="78"/>
        <v>15.215130627109319</v>
      </c>
      <c r="F50" s="4">
        <f t="shared" si="79"/>
        <v>-8.2101449354658325</v>
      </c>
      <c r="G50" s="4">
        <f t="shared" si="80"/>
        <v>-12.81</v>
      </c>
      <c r="H50" s="4">
        <f t="shared" si="81"/>
        <v>15.2152088339712</v>
      </c>
      <c r="I50" s="4">
        <f t="shared" si="82"/>
        <v>237.34350511404472</v>
      </c>
      <c r="J50" s="8">
        <f>工作报表!D61</f>
        <v>199.942483333333</v>
      </c>
      <c r="K50" s="8">
        <f>工作报表!E61</f>
        <v>110.85535</v>
      </c>
      <c r="L50" s="8">
        <f>工作报表!F61</f>
        <v>142.65203333333301</v>
      </c>
      <c r="M50" s="4">
        <f t="shared" si="83"/>
        <v>180.6613163844348</v>
      </c>
      <c r="N50" s="4">
        <f t="shared" si="84"/>
        <v>1.7653528116001738E-5</v>
      </c>
      <c r="O50" s="4">
        <f t="shared" si="85"/>
        <v>110.85730698803803</v>
      </c>
      <c r="P50" s="4">
        <f t="shared" si="86"/>
        <v>142.65203333333301</v>
      </c>
      <c r="Q50" s="4">
        <f t="shared" si="87"/>
        <v>180.6625172158698</v>
      </c>
      <c r="R50" s="4">
        <f t="shared" si="88"/>
        <v>52.148616763280721</v>
      </c>
      <c r="S50" s="4">
        <f t="shared" si="89"/>
        <v>97.938863024920494</v>
      </c>
      <c r="T50" s="4">
        <f t="shared" si="90"/>
        <v>-35.253939061337292</v>
      </c>
      <c r="U50" s="4">
        <f t="shared" si="91"/>
        <v>174.80511164923601</v>
      </c>
      <c r="V50" s="4">
        <f t="shared" si="92"/>
        <v>117.132483333333</v>
      </c>
      <c r="W50" s="4">
        <f t="shared" si="93"/>
        <v>165.44730838189861</v>
      </c>
      <c r="X50" s="4">
        <f t="shared" si="94"/>
        <v>104.75060889978245</v>
      </c>
      <c r="Y50" s="4">
        <f t="shared" si="95"/>
        <v>1.137350824970071</v>
      </c>
      <c r="Z50" s="4">
        <f t="shared" si="96"/>
        <v>2.3690050036185628</v>
      </c>
      <c r="AA50" s="4">
        <f t="shared" si="97"/>
        <v>5.4072488361214219</v>
      </c>
      <c r="AB50" s="4">
        <f t="shared" si="98"/>
        <v>2.6708626998703617</v>
      </c>
      <c r="AC50" s="4">
        <f t="shared" si="99"/>
        <v>3.8954250262097966E-66</v>
      </c>
      <c r="AD50" s="4">
        <f t="shared" si="100"/>
        <v>1.9999293891149639</v>
      </c>
      <c r="AE50" s="4">
        <f t="shared" si="101"/>
        <v>-2.7194236850314889E-67</v>
      </c>
      <c r="AF50" s="13">
        <f t="shared" si="102"/>
        <v>70.136081468326751</v>
      </c>
      <c r="AG50" s="13">
        <f t="shared" si="103"/>
        <v>195.81879730699208</v>
      </c>
    </row>
    <row r="51" spans="1:33" x14ac:dyDescent="0.2">
      <c r="A51" s="4">
        <v>45</v>
      </c>
      <c r="B51" s="14">
        <f>工作报表!$E$13</f>
        <v>82.81</v>
      </c>
      <c r="C51" s="14">
        <f>工作报表!$F$13</f>
        <v>-8.2100000000000009</v>
      </c>
      <c r="D51" s="14">
        <f>工作报表!$G$13</f>
        <v>-12.81</v>
      </c>
      <c r="E51" s="4">
        <f t="shared" si="78"/>
        <v>15.215130627109319</v>
      </c>
      <c r="F51" s="4">
        <f t="shared" si="79"/>
        <v>-11.63169317259524</v>
      </c>
      <c r="G51" s="4">
        <f t="shared" si="80"/>
        <v>-12.81</v>
      </c>
      <c r="H51" s="4">
        <f t="shared" si="81"/>
        <v>17.302958881688379</v>
      </c>
      <c r="I51" s="4">
        <f t="shared" si="82"/>
        <v>227.76002889963709</v>
      </c>
      <c r="J51" s="8">
        <f>工作报表!D62</f>
        <v>84.056100000000001</v>
      </c>
      <c r="K51" s="8">
        <f>工作报表!E62</f>
        <v>-7.9747000000000003</v>
      </c>
      <c r="L51" s="8">
        <f>工作报表!F62</f>
        <v>-12.5406</v>
      </c>
      <c r="M51" s="4">
        <f t="shared" si="83"/>
        <v>14.861443013718418</v>
      </c>
      <c r="N51" s="4">
        <f t="shared" si="84"/>
        <v>0.41677139739284269</v>
      </c>
      <c r="O51" s="4">
        <f t="shared" si="85"/>
        <v>-11.298326862788702</v>
      </c>
      <c r="P51" s="4">
        <f t="shared" si="86"/>
        <v>-12.5406</v>
      </c>
      <c r="Q51" s="4">
        <f t="shared" si="87"/>
        <v>16.879539041644851</v>
      </c>
      <c r="R51" s="4">
        <f t="shared" si="88"/>
        <v>227.98304887059462</v>
      </c>
      <c r="S51" s="4">
        <f t="shared" si="89"/>
        <v>17.091248961666615</v>
      </c>
      <c r="T51" s="4">
        <f t="shared" si="90"/>
        <v>227.87153888511585</v>
      </c>
      <c r="U51" s="4">
        <f t="shared" si="91"/>
        <v>0.22301997095752313</v>
      </c>
      <c r="V51" s="4">
        <f t="shared" si="92"/>
        <v>1.2460999999999984</v>
      </c>
      <c r="W51" s="4">
        <f t="shared" si="93"/>
        <v>0.42341984004352895</v>
      </c>
      <c r="X51" s="4">
        <f t="shared" si="94"/>
        <v>6.652139183407596E-2</v>
      </c>
      <c r="Y51" s="4">
        <f t="shared" si="95"/>
        <v>1.5382914772326359</v>
      </c>
      <c r="Z51" s="4">
        <f t="shared" si="96"/>
        <v>1.4970684957352283</v>
      </c>
      <c r="AA51" s="4">
        <f t="shared" si="97"/>
        <v>1.7691062032749976</v>
      </c>
      <c r="AB51" s="4">
        <f t="shared" si="98"/>
        <v>1.3943698391948933</v>
      </c>
      <c r="AC51" s="4">
        <f t="shared" si="99"/>
        <v>0.85851633313102682</v>
      </c>
      <c r="AD51" s="4">
        <f t="shared" si="100"/>
        <v>0.51085492652201303</v>
      </c>
      <c r="AE51" s="4">
        <f t="shared" si="101"/>
        <v>-1.5306944392194766E-2</v>
      </c>
      <c r="AF51" s="13">
        <f t="shared" si="102"/>
        <v>0.86729960346118973</v>
      </c>
      <c r="AG51" s="13">
        <f t="shared" si="103"/>
        <v>0.35769043878750906</v>
      </c>
    </row>
    <row r="52" spans="1:33" x14ac:dyDescent="0.2">
      <c r="A52" s="4">
        <v>46</v>
      </c>
      <c r="B52" s="14">
        <f>工作报表!$E$13</f>
        <v>82.81</v>
      </c>
      <c r="C52" s="14">
        <f>工作报表!$F$13</f>
        <v>-8.2100000000000009</v>
      </c>
      <c r="D52" s="14">
        <f>工作报表!$G$13</f>
        <v>-12.81</v>
      </c>
      <c r="E52" s="4">
        <f t="shared" si="78"/>
        <v>15.215130627109319</v>
      </c>
      <c r="F52" s="4">
        <f t="shared" si="79"/>
        <v>-12.014585302820295</v>
      </c>
      <c r="G52" s="4">
        <f t="shared" si="80"/>
        <v>-12.81</v>
      </c>
      <c r="H52" s="4">
        <f t="shared" si="81"/>
        <v>17.562641031426494</v>
      </c>
      <c r="I52" s="4">
        <f t="shared" si="82"/>
        <v>226.8352096510996</v>
      </c>
      <c r="J52" s="8">
        <f>工作报表!D63</f>
        <v>87.792900000000003</v>
      </c>
      <c r="K52" s="8">
        <f>工作报表!E63</f>
        <v>-3.8725999999999998</v>
      </c>
      <c r="L52" s="8">
        <f>工作报表!F63</f>
        <v>-7.5556999999999999</v>
      </c>
      <c r="M52" s="4">
        <f t="shared" si="83"/>
        <v>8.4903258624154123</v>
      </c>
      <c r="N52" s="4">
        <f t="shared" si="84"/>
        <v>0.46340868487457909</v>
      </c>
      <c r="O52" s="4">
        <f t="shared" si="85"/>
        <v>-5.6671964730452951</v>
      </c>
      <c r="P52" s="4">
        <f t="shared" si="86"/>
        <v>-7.5556999999999999</v>
      </c>
      <c r="Q52" s="4">
        <f t="shared" si="87"/>
        <v>9.4448778898457455</v>
      </c>
      <c r="R52" s="4">
        <f t="shared" si="88"/>
        <v>233.12805691729926</v>
      </c>
      <c r="S52" s="4">
        <f t="shared" si="89"/>
        <v>13.50375946063612</v>
      </c>
      <c r="T52" s="4">
        <f t="shared" si="90"/>
        <v>229.98163328419943</v>
      </c>
      <c r="U52" s="4">
        <f t="shared" si="91"/>
        <v>6.292847266199658</v>
      </c>
      <c r="V52" s="4">
        <f t="shared" si="92"/>
        <v>4.9829000000000008</v>
      </c>
      <c r="W52" s="4">
        <f t="shared" si="93"/>
        <v>8.117763141580749</v>
      </c>
      <c r="X52" s="4">
        <f t="shared" si="94"/>
        <v>1.4138369861994451</v>
      </c>
      <c r="Y52" s="4">
        <f t="shared" si="95"/>
        <v>1.5565473191588564</v>
      </c>
      <c r="Z52" s="4">
        <f t="shared" si="96"/>
        <v>1.5253231034037751</v>
      </c>
      <c r="AA52" s="4">
        <f t="shared" si="97"/>
        <v>1.6076691757286254</v>
      </c>
      <c r="AB52" s="4">
        <f t="shared" si="98"/>
        <v>1.315288608805288</v>
      </c>
      <c r="AC52" s="4">
        <f t="shared" si="99"/>
        <v>1.171812897745856</v>
      </c>
      <c r="AD52" s="4">
        <f t="shared" si="100"/>
        <v>0.23011114202373595</v>
      </c>
      <c r="AE52" s="4">
        <f t="shared" si="101"/>
        <v>-9.4098385596101501E-3</v>
      </c>
      <c r="AF52" s="13">
        <f t="shared" si="102"/>
        <v>6.1051366601754165</v>
      </c>
      <c r="AG52" s="13">
        <f t="shared" si="103"/>
        <v>6.8132743413134342</v>
      </c>
    </row>
    <row r="53" spans="1:33" x14ac:dyDescent="0.2">
      <c r="A53" s="4">
        <v>47</v>
      </c>
      <c r="B53" s="14">
        <f>工作报表!$E$13</f>
        <v>82.81</v>
      </c>
      <c r="C53" s="14">
        <f>工作报表!$F$13</f>
        <v>-8.2100000000000009</v>
      </c>
      <c r="D53" s="14">
        <f>工作报表!$G$13</f>
        <v>-12.81</v>
      </c>
      <c r="E53" s="4">
        <f t="shared" si="78"/>
        <v>15.215130627109319</v>
      </c>
      <c r="F53" s="4">
        <f t="shared" si="79"/>
        <v>-11.980483362551015</v>
      </c>
      <c r="G53" s="4">
        <f t="shared" si="80"/>
        <v>-12.81</v>
      </c>
      <c r="H53" s="4">
        <f t="shared" si="81"/>
        <v>17.539329565304417</v>
      </c>
      <c r="I53" s="4">
        <f t="shared" si="82"/>
        <v>226.91646429358519</v>
      </c>
      <c r="J53" s="8">
        <f>工作报表!D64</f>
        <v>87.347399999999993</v>
      </c>
      <c r="K53" s="8">
        <f>工作报表!E64</f>
        <v>-4.3376999999999999</v>
      </c>
      <c r="L53" s="8">
        <f>工作报表!F64</f>
        <v>-8.1522000000000006</v>
      </c>
      <c r="M53" s="4">
        <f t="shared" si="83"/>
        <v>9.234392569627957</v>
      </c>
      <c r="N53" s="4">
        <f t="shared" si="84"/>
        <v>0.45925497716821101</v>
      </c>
      <c r="O53" s="4">
        <f t="shared" si="85"/>
        <v>-6.3298103144625486</v>
      </c>
      <c r="P53" s="4">
        <f t="shared" si="86"/>
        <v>-8.1522000000000006</v>
      </c>
      <c r="Q53" s="4">
        <f t="shared" si="87"/>
        <v>10.321088288406242</v>
      </c>
      <c r="R53" s="4">
        <f t="shared" si="88"/>
        <v>232.1722962772113</v>
      </c>
      <c r="S53" s="4">
        <f t="shared" si="89"/>
        <v>13.930208926855329</v>
      </c>
      <c r="T53" s="4">
        <f t="shared" si="90"/>
        <v>229.54438028539823</v>
      </c>
      <c r="U53" s="4">
        <f t="shared" si="91"/>
        <v>5.2558319836261091</v>
      </c>
      <c r="V53" s="4">
        <f t="shared" si="92"/>
        <v>4.537399999999991</v>
      </c>
      <c r="W53" s="4">
        <f t="shared" si="93"/>
        <v>7.2182412768981745</v>
      </c>
      <c r="X53" s="4">
        <f t="shared" si="94"/>
        <v>1.2337745356736665</v>
      </c>
      <c r="Y53" s="4">
        <f t="shared" si="95"/>
        <v>1.5532990867137788</v>
      </c>
      <c r="Z53" s="4">
        <f t="shared" si="96"/>
        <v>1.5219558304275556</v>
      </c>
      <c r="AA53" s="4">
        <f t="shared" si="97"/>
        <v>1.6268594017084896</v>
      </c>
      <c r="AB53" s="4">
        <f t="shared" si="98"/>
        <v>1.3245667120572477</v>
      </c>
      <c r="AC53" s="4">
        <f t="shared" si="99"/>
        <v>1.0999404036543445</v>
      </c>
      <c r="AD53" s="4">
        <f t="shared" si="100"/>
        <v>0.25615340115297203</v>
      </c>
      <c r="AE53" s="4">
        <f t="shared" si="101"/>
        <v>-9.8326353761554065E-3</v>
      </c>
      <c r="AF53" s="13">
        <f t="shared" si="102"/>
        <v>5.4222996807341826</v>
      </c>
      <c r="AG53" s="13">
        <f t="shared" si="103"/>
        <v>6.0572112502371915</v>
      </c>
    </row>
    <row r="54" spans="1:33" x14ac:dyDescent="0.2">
      <c r="A54" s="4">
        <v>48</v>
      </c>
      <c r="B54" s="14">
        <f>工作报表!$E$13</f>
        <v>82.81</v>
      </c>
      <c r="C54" s="14">
        <f>工作报表!$F$13</f>
        <v>-8.2100000000000009</v>
      </c>
      <c r="D54" s="14">
        <f>工作报表!$G$13</f>
        <v>-12.81</v>
      </c>
      <c r="E54" s="4">
        <f t="shared" si="78"/>
        <v>15.215130627109319</v>
      </c>
      <c r="F54" s="4">
        <f t="shared" si="79"/>
        <v>-11.712454376784727</v>
      </c>
      <c r="G54" s="4">
        <f t="shared" si="80"/>
        <v>-12.81</v>
      </c>
      <c r="H54" s="4">
        <f t="shared" si="81"/>
        <v>17.357352549518136</v>
      </c>
      <c r="I54" s="4">
        <f t="shared" si="82"/>
        <v>227.56266325995125</v>
      </c>
      <c r="J54" s="8">
        <f>工作报表!D65</f>
        <v>84.681799999999996</v>
      </c>
      <c r="K54" s="8">
        <f>工作报表!E65</f>
        <v>-7.2099000000000002</v>
      </c>
      <c r="L54" s="8">
        <f>工作报表!F65</f>
        <v>-11.735799999999999</v>
      </c>
      <c r="M54" s="4">
        <f t="shared" si="83"/>
        <v>13.773585577110993</v>
      </c>
      <c r="N54" s="4">
        <f t="shared" si="84"/>
        <v>0.42660832847560626</v>
      </c>
      <c r="O54" s="4">
        <f t="shared" si="85"/>
        <v>-10.285703387476273</v>
      </c>
      <c r="P54" s="4">
        <f t="shared" si="86"/>
        <v>-11.735799999999999</v>
      </c>
      <c r="Q54" s="4">
        <f t="shared" si="87"/>
        <v>15.605277819223241</v>
      </c>
      <c r="R54" s="4">
        <f t="shared" si="88"/>
        <v>228.76743758863157</v>
      </c>
      <c r="S54" s="4">
        <f t="shared" si="89"/>
        <v>16.48131518437069</v>
      </c>
      <c r="T54" s="4">
        <f t="shared" si="90"/>
        <v>228.16505042429139</v>
      </c>
      <c r="U54" s="4">
        <f t="shared" si="91"/>
        <v>1.2047743286803154</v>
      </c>
      <c r="V54" s="4">
        <f t="shared" si="92"/>
        <v>1.8717999999999932</v>
      </c>
      <c r="W54" s="4">
        <f t="shared" si="93"/>
        <v>1.7520747302948951</v>
      </c>
      <c r="X54" s="4">
        <f t="shared" si="94"/>
        <v>0.34606092665125665</v>
      </c>
      <c r="Y54" s="4">
        <f t="shared" si="95"/>
        <v>1.5412131839589411</v>
      </c>
      <c r="Z54" s="4">
        <f t="shared" si="96"/>
        <v>1.5018012206420204</v>
      </c>
      <c r="AA54" s="4">
        <f t="shared" si="97"/>
        <v>1.741659183296681</v>
      </c>
      <c r="AB54" s="4">
        <f t="shared" si="98"/>
        <v>1.3810183037670218</v>
      </c>
      <c r="AC54" s="4">
        <f t="shared" si="99"/>
        <v>0.89724832017183376</v>
      </c>
      <c r="AD54" s="4">
        <f t="shared" si="100"/>
        <v>0.45317540526881323</v>
      </c>
      <c r="AE54" s="4">
        <f t="shared" si="101"/>
        <v>-1.4191076599131922E-2</v>
      </c>
      <c r="AF54" s="13">
        <f t="shared" si="102"/>
        <v>1.6200769764836169</v>
      </c>
      <c r="AG54" s="13">
        <f t="shared" si="103"/>
        <v>1.467687177160039</v>
      </c>
    </row>
    <row r="55" spans="1:33" x14ac:dyDescent="0.2">
      <c r="A55" s="4">
        <v>49</v>
      </c>
      <c r="B55" s="14">
        <f>工作报表!$E$13</f>
        <v>82.81</v>
      </c>
      <c r="C55" s="14">
        <f>工作报表!$F$13</f>
        <v>-8.2100000000000009</v>
      </c>
      <c r="D55" s="14">
        <f>工作报表!$G$13</f>
        <v>-12.81</v>
      </c>
      <c r="E55" s="4">
        <f t="shared" si="78"/>
        <v>15.215130627109319</v>
      </c>
      <c r="F55" s="4">
        <f t="shared" si="79"/>
        <v>-11.803265652085518</v>
      </c>
      <c r="G55" s="4">
        <f t="shared" si="80"/>
        <v>-12.81</v>
      </c>
      <c r="H55" s="4">
        <f t="shared" si="81"/>
        <v>17.418759429238978</v>
      </c>
      <c r="I55" s="4">
        <f t="shared" si="82"/>
        <v>227.34221234653089</v>
      </c>
      <c r="J55" s="8">
        <f>工作报表!D66</f>
        <v>85.476799999999997</v>
      </c>
      <c r="K55" s="8">
        <f>工作报表!E66</f>
        <v>-6.3430999999999997</v>
      </c>
      <c r="L55" s="8">
        <f>工作报表!F66</f>
        <v>-10.6868</v>
      </c>
      <c r="M55" s="4">
        <f t="shared" si="83"/>
        <v>12.427494190302404</v>
      </c>
      <c r="N55" s="4">
        <f t="shared" si="84"/>
        <v>0.43766938515048914</v>
      </c>
      <c r="O55" s="4">
        <f t="shared" si="85"/>
        <v>-9.1192806769480672</v>
      </c>
      <c r="P55" s="4">
        <f t="shared" si="86"/>
        <v>-10.6868</v>
      </c>
      <c r="Q55" s="4">
        <f t="shared" si="87"/>
        <v>14.048806864106233</v>
      </c>
      <c r="R55" s="4">
        <f t="shared" si="88"/>
        <v>229.52514692606024</v>
      </c>
      <c r="S55" s="4">
        <f t="shared" si="89"/>
        <v>15.733783146672605</v>
      </c>
      <c r="T55" s="4">
        <f t="shared" si="90"/>
        <v>228.43367963629555</v>
      </c>
      <c r="U55" s="4">
        <f t="shared" si="91"/>
        <v>2.1829345795293591</v>
      </c>
      <c r="V55" s="4">
        <f t="shared" si="92"/>
        <v>2.666799999999995</v>
      </c>
      <c r="W55" s="4">
        <f t="shared" si="93"/>
        <v>3.3699525651327455</v>
      </c>
      <c r="X55" s="4">
        <f t="shared" si="94"/>
        <v>0.59596417301614713</v>
      </c>
      <c r="Y55" s="4">
        <f t="shared" si="95"/>
        <v>1.5437813440519241</v>
      </c>
      <c r="Z55" s="4">
        <f t="shared" si="96"/>
        <v>1.5078134960161913</v>
      </c>
      <c r="AA55" s="4">
        <f t="shared" si="97"/>
        <v>1.7080202416002672</v>
      </c>
      <c r="AB55" s="4">
        <f t="shared" si="98"/>
        <v>1.3643428133978761</v>
      </c>
      <c r="AC55" s="4">
        <f t="shared" si="99"/>
        <v>0.93400066768994028</v>
      </c>
      <c r="AD55" s="4">
        <f t="shared" si="100"/>
        <v>0.38799482804591506</v>
      </c>
      <c r="AE55" s="4">
        <f t="shared" si="101"/>
        <v>-1.2647466726019659E-2</v>
      </c>
      <c r="AF55" s="13">
        <f t="shared" si="102"/>
        <v>2.6834376616404083</v>
      </c>
      <c r="AG55" s="13">
        <f t="shared" si="103"/>
        <v>2.8272413851668214</v>
      </c>
    </row>
    <row r="56" spans="1:33" x14ac:dyDescent="0.2">
      <c r="A56" s="4">
        <v>50</v>
      </c>
      <c r="B56" s="14">
        <f>工作报表!$E$13</f>
        <v>82.81</v>
      </c>
      <c r="C56" s="14">
        <f>工作报表!$F$13</f>
        <v>-8.2100000000000009</v>
      </c>
      <c r="D56" s="14">
        <f>工作报表!$G$13</f>
        <v>-12.81</v>
      </c>
      <c r="E56" s="4">
        <f t="shared" si="78"/>
        <v>15.215130627109319</v>
      </c>
      <c r="F56" s="4">
        <f t="shared" si="79"/>
        <v>-11.965345708719241</v>
      </c>
      <c r="G56" s="4">
        <f t="shared" si="80"/>
        <v>-12.81</v>
      </c>
      <c r="H56" s="4">
        <f t="shared" si="81"/>
        <v>17.528993066607274</v>
      </c>
      <c r="I56" s="4">
        <f t="shared" si="82"/>
        <v>226.95260198480025</v>
      </c>
      <c r="J56" s="8">
        <f>工作报表!D67</f>
        <v>87.150999999999996</v>
      </c>
      <c r="K56" s="8">
        <f>工作报表!E67</f>
        <v>-4.5309999999999997</v>
      </c>
      <c r="L56" s="8">
        <f>工作报表!F67</f>
        <v>-8.4040999999999997</v>
      </c>
      <c r="M56" s="4">
        <f t="shared" si="83"/>
        <v>9.5477147951748123</v>
      </c>
      <c r="N56" s="4">
        <f t="shared" si="84"/>
        <v>0.45741117036775147</v>
      </c>
      <c r="O56" s="4">
        <f t="shared" si="85"/>
        <v>-6.6035300129362815</v>
      </c>
      <c r="P56" s="4">
        <f t="shared" si="86"/>
        <v>-8.4040999999999997</v>
      </c>
      <c r="Q56" s="4">
        <f t="shared" si="87"/>
        <v>10.688101114873037</v>
      </c>
      <c r="R56" s="4">
        <f t="shared" si="88"/>
        <v>231.84147266093456</v>
      </c>
      <c r="S56" s="4">
        <f t="shared" si="89"/>
        <v>14.108547090740156</v>
      </c>
      <c r="T56" s="4">
        <f t="shared" si="90"/>
        <v>229.39703732286739</v>
      </c>
      <c r="U56" s="4">
        <f t="shared" si="91"/>
        <v>4.888870676134303</v>
      </c>
      <c r="V56" s="4">
        <f t="shared" si="92"/>
        <v>4.340999999999994</v>
      </c>
      <c r="W56" s="4">
        <f t="shared" si="93"/>
        <v>6.8408919517342373</v>
      </c>
      <c r="X56" s="4">
        <f t="shared" si="94"/>
        <v>1.1675699851581485</v>
      </c>
      <c r="Y56" s="4">
        <f t="shared" si="95"/>
        <v>1.5521402506872348</v>
      </c>
      <c r="Z56" s="4">
        <f t="shared" si="96"/>
        <v>1.5204712566842928</v>
      </c>
      <c r="AA56" s="4">
        <f t="shared" si="97"/>
        <v>1.6348846190833071</v>
      </c>
      <c r="AB56" s="4">
        <f t="shared" si="98"/>
        <v>1.3284766572738111</v>
      </c>
      <c r="AC56" s="4">
        <f t="shared" si="99"/>
        <v>1.0765796811176356</v>
      </c>
      <c r="AD56" s="4">
        <f t="shared" si="100"/>
        <v>0.26761161560950047</v>
      </c>
      <c r="AE56" s="4">
        <f t="shared" si="101"/>
        <v>-1.0054402714013996E-2</v>
      </c>
      <c r="AF56" s="13">
        <f t="shared" si="102"/>
        <v>5.1376332668262696</v>
      </c>
      <c r="AG56" s="13">
        <f t="shared" si="103"/>
        <v>5.739947369967779</v>
      </c>
    </row>
    <row r="57" spans="1:33" x14ac:dyDescent="0.2">
      <c r="A57" s="4">
        <v>51</v>
      </c>
      <c r="B57" s="14">
        <f>工作报表!$E$13</f>
        <v>82.81</v>
      </c>
      <c r="C57" s="14">
        <f>工作报表!$F$13</f>
        <v>-8.2100000000000009</v>
      </c>
      <c r="D57" s="14">
        <f>工作报表!$G$13</f>
        <v>-12.81</v>
      </c>
      <c r="E57" s="4">
        <f t="shared" si="78"/>
        <v>15.215130627109319</v>
      </c>
      <c r="F57" s="4">
        <f t="shared" si="79"/>
        <v>-11.913002636443974</v>
      </c>
      <c r="G57" s="4">
        <f t="shared" si="80"/>
        <v>-12.81</v>
      </c>
      <c r="H57" s="4">
        <f t="shared" si="81"/>
        <v>17.493305342785309</v>
      </c>
      <c r="I57" s="4">
        <f t="shared" si="82"/>
        <v>227.07788796415832</v>
      </c>
      <c r="J57" s="8">
        <f>工作报表!D68</f>
        <v>86.556600000000003</v>
      </c>
      <c r="K57" s="8">
        <f>工作报表!E68</f>
        <v>-5.1582999999999997</v>
      </c>
      <c r="L57" s="8">
        <f>工作报表!F68</f>
        <v>-9.2181999999999995</v>
      </c>
      <c r="M57" s="4">
        <f t="shared" si="83"/>
        <v>10.563298260013299</v>
      </c>
      <c r="N57" s="4">
        <f t="shared" si="84"/>
        <v>0.45103564390304157</v>
      </c>
      <c r="O57" s="4">
        <f t="shared" si="85"/>
        <v>-7.4848771619450591</v>
      </c>
      <c r="P57" s="4">
        <f t="shared" si="86"/>
        <v>-9.2181999999999995</v>
      </c>
      <c r="Q57" s="4">
        <f t="shared" si="87"/>
        <v>11.874283025488602</v>
      </c>
      <c r="R57" s="4">
        <f t="shared" si="88"/>
        <v>230.92452986145051</v>
      </c>
      <c r="S57" s="4">
        <f t="shared" si="89"/>
        <v>14.683794184136955</v>
      </c>
      <c r="T57" s="4">
        <f t="shared" si="90"/>
        <v>229.00120891280443</v>
      </c>
      <c r="U57" s="4">
        <f t="shared" si="91"/>
        <v>3.8466418972921872</v>
      </c>
      <c r="V57" s="4">
        <f t="shared" si="92"/>
        <v>3.7466000000000008</v>
      </c>
      <c r="W57" s="4">
        <f t="shared" si="93"/>
        <v>5.6190223172967073</v>
      </c>
      <c r="X57" s="4">
        <f t="shared" si="94"/>
        <v>0.96742475450432974</v>
      </c>
      <c r="Y57" s="4">
        <f t="shared" si="95"/>
        <v>1.548868716104473</v>
      </c>
      <c r="Z57" s="4">
        <f t="shared" si="96"/>
        <v>1.5159778444063778</v>
      </c>
      <c r="AA57" s="4">
        <f t="shared" si="97"/>
        <v>1.660770738286163</v>
      </c>
      <c r="AB57" s="4">
        <f t="shared" si="98"/>
        <v>1.3411490416828979</v>
      </c>
      <c r="AC57" s="4">
        <f t="shared" si="99"/>
        <v>1.0159004187268936</v>
      </c>
      <c r="AD57" s="4">
        <f t="shared" si="100"/>
        <v>0.3069019186817884</v>
      </c>
      <c r="AE57" s="4">
        <f t="shared" si="101"/>
        <v>-1.0880956637027341E-2</v>
      </c>
      <c r="AF57" s="13">
        <f t="shared" si="102"/>
        <v>4.2484008767822017</v>
      </c>
      <c r="AG57" s="13">
        <f t="shared" si="103"/>
        <v>4.7131624340775709</v>
      </c>
    </row>
    <row r="58" spans="1:33" x14ac:dyDescent="0.2">
      <c r="A58" s="4">
        <v>52</v>
      </c>
      <c r="B58" s="14">
        <f>工作报表!$E$13</f>
        <v>82.81</v>
      </c>
      <c r="C58" s="14">
        <f>工作报表!$F$13</f>
        <v>-8.2100000000000009</v>
      </c>
      <c r="D58" s="14">
        <f>工作报表!$G$13</f>
        <v>-12.81</v>
      </c>
      <c r="E58" s="4">
        <f t="shared" si="78"/>
        <v>15.215130627109319</v>
      </c>
      <c r="F58" s="4">
        <f t="shared" si="79"/>
        <v>-8.2100224868807281</v>
      </c>
      <c r="G58" s="4">
        <f t="shared" si="80"/>
        <v>-12.81</v>
      </c>
      <c r="H58" s="4">
        <f t="shared" si="81"/>
        <v>15.215142760917074</v>
      </c>
      <c r="I58" s="4">
        <f t="shared" si="82"/>
        <v>237.34389332839424</v>
      </c>
      <c r="J58" s="8">
        <f>工作报表!D69</f>
        <v>235.69808333333299</v>
      </c>
      <c r="K58" s="8">
        <f>工作报表!E69</f>
        <v>147.20054999999999</v>
      </c>
      <c r="L58" s="8">
        <f>工作报表!F69</f>
        <v>190.06723333333301</v>
      </c>
      <c r="M58" s="4">
        <f t="shared" si="83"/>
        <v>240.40290161994747</v>
      </c>
      <c r="N58" s="4">
        <f t="shared" si="84"/>
        <v>2.7389623298290644E-6</v>
      </c>
      <c r="O58" s="4">
        <f t="shared" si="85"/>
        <v>147.20095317676137</v>
      </c>
      <c r="P58" s="4">
        <f t="shared" si="86"/>
        <v>190.06723333333301</v>
      </c>
      <c r="Q58" s="4">
        <f t="shared" si="87"/>
        <v>240.40314848839802</v>
      </c>
      <c r="R58" s="4">
        <f t="shared" si="88"/>
        <v>52.243370958676699</v>
      </c>
      <c r="S58" s="4">
        <f t="shared" si="89"/>
        <v>127.80914562465755</v>
      </c>
      <c r="T58" s="4">
        <f t="shared" si="90"/>
        <v>-35.206367856464539</v>
      </c>
      <c r="U58" s="4">
        <f t="shared" si="91"/>
        <v>174.89947763028246</v>
      </c>
      <c r="V58" s="4">
        <f t="shared" si="92"/>
        <v>152.88808333333299</v>
      </c>
      <c r="W58" s="4">
        <f t="shared" si="93"/>
        <v>225.18800572748094</v>
      </c>
      <c r="X58" s="4">
        <f t="shared" si="94"/>
        <v>120.83917095955603</v>
      </c>
      <c r="Y58" s="4">
        <f t="shared" si="95"/>
        <v>1.138653255550925</v>
      </c>
      <c r="Z58" s="4">
        <f t="shared" si="96"/>
        <v>2.637439400995814</v>
      </c>
      <c r="AA58" s="4">
        <f t="shared" si="97"/>
        <v>6.7514115531095893</v>
      </c>
      <c r="AB58" s="4">
        <f t="shared" si="98"/>
        <v>3.1829544963204786</v>
      </c>
      <c r="AC58" s="4">
        <f t="shared" si="99"/>
        <v>4.0838021964398959E-66</v>
      </c>
      <c r="AD58" s="4">
        <f t="shared" si="100"/>
        <v>1.9999890442283859</v>
      </c>
      <c r="AE58" s="4">
        <f t="shared" si="101"/>
        <v>-2.851016155495612E-67</v>
      </c>
      <c r="AF58" s="13">
        <f t="shared" si="102"/>
        <v>76.903426197915493</v>
      </c>
      <c r="AG58" s="13">
        <f t="shared" si="103"/>
        <v>255.5613641697237</v>
      </c>
    </row>
    <row r="59" spans="1:33" x14ac:dyDescent="0.2">
      <c r="A59" s="4">
        <v>53</v>
      </c>
      <c r="B59" s="14">
        <f>工作报表!$E$13</f>
        <v>82.81</v>
      </c>
      <c r="C59" s="14">
        <f>工作报表!$F$13</f>
        <v>-8.2100000000000009</v>
      </c>
      <c r="D59" s="14">
        <f>工作报表!$G$13</f>
        <v>-12.81</v>
      </c>
      <c r="E59" s="4">
        <f t="shared" si="78"/>
        <v>15.215130627109319</v>
      </c>
      <c r="F59" s="4">
        <f t="shared" si="79"/>
        <v>-8.2100183818341321</v>
      </c>
      <c r="G59" s="4">
        <f t="shared" si="80"/>
        <v>-12.81</v>
      </c>
      <c r="H59" s="4">
        <f t="shared" si="81"/>
        <v>15.215140545852817</v>
      </c>
      <c r="I59" s="4">
        <f t="shared" si="82"/>
        <v>237.34390634320488</v>
      </c>
      <c r="J59" s="8">
        <f>工作报表!D70</f>
        <v>240.16753333333301</v>
      </c>
      <c r="K59" s="8">
        <f>工作报表!E70</f>
        <v>151.74369999999999</v>
      </c>
      <c r="L59" s="8">
        <f>工作报表!F70</f>
        <v>195.994133333333</v>
      </c>
      <c r="M59" s="4">
        <f t="shared" si="83"/>
        <v>247.8706331754012</v>
      </c>
      <c r="N59" s="4">
        <f t="shared" si="84"/>
        <v>2.2389566543545847E-6</v>
      </c>
      <c r="O59" s="4">
        <f t="shared" si="85"/>
        <v>151.74403974756686</v>
      </c>
      <c r="P59" s="4">
        <f t="shared" si="86"/>
        <v>195.994133333333</v>
      </c>
      <c r="Q59" s="4">
        <f t="shared" si="87"/>
        <v>247.8708411653042</v>
      </c>
      <c r="R59" s="4">
        <f t="shared" si="88"/>
        <v>52.251979839238921</v>
      </c>
      <c r="S59" s="4">
        <f t="shared" si="89"/>
        <v>131.54299085557849</v>
      </c>
      <c r="T59" s="4">
        <f t="shared" si="90"/>
        <v>-35.202056908778104</v>
      </c>
      <c r="U59" s="4">
        <f t="shared" si="91"/>
        <v>174.90807349603404</v>
      </c>
      <c r="V59" s="4">
        <f t="shared" si="92"/>
        <v>157.35753333333301</v>
      </c>
      <c r="W59" s="4">
        <f t="shared" si="93"/>
        <v>232.65570061945138</v>
      </c>
      <c r="X59" s="4">
        <f t="shared" si="94"/>
        <v>122.70204471980205</v>
      </c>
      <c r="Y59" s="4">
        <f t="shared" si="95"/>
        <v>1.1387711913154575</v>
      </c>
      <c r="Z59" s="4">
        <f t="shared" si="96"/>
        <v>2.6709876944358135</v>
      </c>
      <c r="AA59" s="4">
        <f t="shared" si="97"/>
        <v>6.9194345885010318</v>
      </c>
      <c r="AB59" s="4">
        <f t="shared" si="98"/>
        <v>3.2469605260870815</v>
      </c>
      <c r="AC59" s="4">
        <f t="shared" si="99"/>
        <v>4.1013153632786247E-66</v>
      </c>
      <c r="AD59" s="4">
        <f t="shared" si="100"/>
        <v>1.9999910442253075</v>
      </c>
      <c r="AE59" s="4">
        <f t="shared" si="101"/>
        <v>-2.8632454487255969E-67</v>
      </c>
      <c r="AF59" s="13">
        <f t="shared" si="102"/>
        <v>77.649369828701808</v>
      </c>
      <c r="AG59" s="13">
        <f t="shared" si="103"/>
        <v>263.02918515019263</v>
      </c>
    </row>
    <row r="60" spans="1:33" x14ac:dyDescent="0.2">
      <c r="A60" s="4">
        <v>54</v>
      </c>
      <c r="B60" s="14">
        <f>工作报表!$E$13</f>
        <v>82.81</v>
      </c>
      <c r="C60" s="14">
        <f>工作报表!$F$13</f>
        <v>-8.2100000000000009</v>
      </c>
      <c r="D60" s="14">
        <f>工作报表!$G$13</f>
        <v>-12.81</v>
      </c>
      <c r="E60" s="4">
        <f t="shared" si="78"/>
        <v>15.215130627109319</v>
      </c>
      <c r="F60" s="4">
        <f t="shared" si="79"/>
        <v>-11.899932605637227</v>
      </c>
      <c r="G60" s="4">
        <f t="shared" si="80"/>
        <v>-12.81</v>
      </c>
      <c r="H60" s="4">
        <f t="shared" si="81"/>
        <v>17.484407225259542</v>
      </c>
      <c r="I60" s="4">
        <f t="shared" si="82"/>
        <v>227.10925154241812</v>
      </c>
      <c r="J60" s="8">
        <f>工作报表!D71</f>
        <v>86.025999999999996</v>
      </c>
      <c r="K60" s="8">
        <f>工作报表!E71</f>
        <v>-5.1551</v>
      </c>
      <c r="L60" s="8">
        <f>工作报表!F71</f>
        <v>-9.4930000000000003</v>
      </c>
      <c r="M60" s="4">
        <f t="shared" si="83"/>
        <v>10.802411999641562</v>
      </c>
      <c r="N60" s="4">
        <f t="shared" si="84"/>
        <v>0.4494436791275549</v>
      </c>
      <c r="O60" s="4">
        <f t="shared" si="85"/>
        <v>-7.4720271102704583</v>
      </c>
      <c r="P60" s="4">
        <f t="shared" si="86"/>
        <v>-9.4930000000000003</v>
      </c>
      <c r="Q60" s="4">
        <f t="shared" si="87"/>
        <v>12.08090386256826</v>
      </c>
      <c r="R60" s="4">
        <f t="shared" si="88"/>
        <v>231.79339291800403</v>
      </c>
      <c r="S60" s="4">
        <f t="shared" si="89"/>
        <v>14.782655543913901</v>
      </c>
      <c r="T60" s="4">
        <f t="shared" si="90"/>
        <v>229.45132223021108</v>
      </c>
      <c r="U60" s="4">
        <f t="shared" si="91"/>
        <v>4.6841413755859094</v>
      </c>
      <c r="V60" s="4">
        <f t="shared" si="92"/>
        <v>3.215999999999994</v>
      </c>
      <c r="W60" s="4">
        <f t="shared" si="93"/>
        <v>5.4035033626912821</v>
      </c>
      <c r="X60" s="4">
        <f t="shared" si="94"/>
        <v>1.1878499422415505</v>
      </c>
      <c r="Y60" s="4">
        <f t="shared" si="95"/>
        <v>1.5525709390068982</v>
      </c>
      <c r="Z60" s="4">
        <f t="shared" si="96"/>
        <v>1.5119662357783148</v>
      </c>
      <c r="AA60" s="4">
        <f t="shared" si="97"/>
        <v>1.6652194994761254</v>
      </c>
      <c r="AB60" s="4">
        <f t="shared" si="98"/>
        <v>1.3442668209824491</v>
      </c>
      <c r="AC60" s="4">
        <f t="shared" si="99"/>
        <v>1.085136848990139</v>
      </c>
      <c r="AD60" s="4">
        <f t="shared" si="100"/>
        <v>0.31401719637367403</v>
      </c>
      <c r="AE60" s="4">
        <f t="shared" si="101"/>
        <v>-1.1891631673333448E-2</v>
      </c>
      <c r="AF60" s="13">
        <f t="shared" si="102"/>
        <v>3.9749832079617833</v>
      </c>
      <c r="AG60" s="13">
        <f t="shared" si="103"/>
        <v>4.5094238002210441</v>
      </c>
    </row>
    <row r="61" spans="1:33" x14ac:dyDescent="0.2">
      <c r="A61" s="4">
        <v>55</v>
      </c>
      <c r="B61" s="14">
        <f>工作报表!$E$13</f>
        <v>82.81</v>
      </c>
      <c r="C61" s="14">
        <f>工作报表!$F$13</f>
        <v>-8.2100000000000009</v>
      </c>
      <c r="D61" s="14">
        <f>工作报表!$G$13</f>
        <v>-12.81</v>
      </c>
      <c r="E61" s="4">
        <f t="shared" si="78"/>
        <v>15.215130627109319</v>
      </c>
      <c r="F61" s="4">
        <f t="shared" si="79"/>
        <v>-8.365476813982772</v>
      </c>
      <c r="G61" s="4">
        <f t="shared" si="80"/>
        <v>-12.81</v>
      </c>
      <c r="H61" s="4">
        <f t="shared" si="81"/>
        <v>15.299585037682668</v>
      </c>
      <c r="I61" s="4">
        <f t="shared" si="82"/>
        <v>236.85374876373157</v>
      </c>
      <c r="J61" s="8">
        <f>工作报表!D72</f>
        <v>57.339500000000001</v>
      </c>
      <c r="K61" s="8">
        <f>工作报表!E72</f>
        <v>-34.825800000000001</v>
      </c>
      <c r="L61" s="8">
        <f>工作报表!F72</f>
        <v>-44.457599999999999</v>
      </c>
      <c r="M61" s="4">
        <f t="shared" si="83"/>
        <v>56.474016533269527</v>
      </c>
      <c r="N61" s="4">
        <f t="shared" si="84"/>
        <v>1.8937492567937919E-2</v>
      </c>
      <c r="O61" s="4">
        <f t="shared" si="85"/>
        <v>-35.485313328672497</v>
      </c>
      <c r="P61" s="4">
        <f t="shared" si="86"/>
        <v>-44.457599999999999</v>
      </c>
      <c r="Q61" s="4">
        <f t="shared" si="87"/>
        <v>56.883087642937085</v>
      </c>
      <c r="R61" s="4">
        <f t="shared" si="88"/>
        <v>231.40371749863371</v>
      </c>
      <c r="S61" s="4">
        <f t="shared" si="89"/>
        <v>36.09133634030988</v>
      </c>
      <c r="T61" s="4">
        <f t="shared" si="90"/>
        <v>234.12873313118263</v>
      </c>
      <c r="U61" s="4">
        <f t="shared" si="91"/>
        <v>5.4500312650978628</v>
      </c>
      <c r="V61" s="4">
        <f t="shared" si="92"/>
        <v>25.470500000000001</v>
      </c>
      <c r="W61" s="4">
        <f t="shared" si="93"/>
        <v>41.583502605254417</v>
      </c>
      <c r="X61" s="4">
        <f t="shared" si="94"/>
        <v>2.8050720886096792</v>
      </c>
      <c r="Y61" s="4">
        <f t="shared" si="95"/>
        <v>1.5724166611510306</v>
      </c>
      <c r="Z61" s="4">
        <f t="shared" si="96"/>
        <v>1.2939162727350371</v>
      </c>
      <c r="AA61" s="4">
        <f t="shared" si="97"/>
        <v>2.6241101353139444</v>
      </c>
      <c r="AB61" s="4">
        <f t="shared" si="98"/>
        <v>1.8512592787706337</v>
      </c>
      <c r="AC61" s="4">
        <f t="shared" si="99"/>
        <v>2.0718887956892709</v>
      </c>
      <c r="AD61" s="4">
        <f t="shared" si="100"/>
        <v>1.9276114624942138</v>
      </c>
      <c r="AE61" s="4">
        <f t="shared" si="101"/>
        <v>-0.13928830041029025</v>
      </c>
      <c r="AF61" s="13">
        <f t="shared" si="102"/>
        <v>25.249977751362586</v>
      </c>
      <c r="AG61" s="13">
        <f t="shared" si="103"/>
        <v>41.351800388858521</v>
      </c>
    </row>
    <row r="62" spans="1:33" x14ac:dyDescent="0.2">
      <c r="A62" s="4">
        <v>56</v>
      </c>
      <c r="B62" s="14">
        <f>工作报表!$E$13</f>
        <v>82.81</v>
      </c>
      <c r="C62" s="14">
        <f>工作报表!$F$13</f>
        <v>-8.2100000000000009</v>
      </c>
      <c r="D62" s="14">
        <f>工作报表!$G$13</f>
        <v>-12.81</v>
      </c>
      <c r="E62" s="4">
        <f t="shared" si="78"/>
        <v>15.215130627109319</v>
      </c>
      <c r="F62" s="4">
        <f t="shared" si="79"/>
        <v>-8.2100103739946455</v>
      </c>
      <c r="G62" s="4">
        <f t="shared" si="80"/>
        <v>-12.81</v>
      </c>
      <c r="H62" s="4">
        <f t="shared" si="81"/>
        <v>15.215136224861732</v>
      </c>
      <c r="I62" s="4">
        <f t="shared" si="82"/>
        <v>237.34393173160348</v>
      </c>
      <c r="J62" s="8">
        <f>工作报表!D73</f>
        <v>253.575883333333</v>
      </c>
      <c r="K62" s="8">
        <f>工作报表!E73</f>
        <v>165.37315000000001</v>
      </c>
      <c r="L62" s="8">
        <f>工作报表!F73</f>
        <v>213.77483333333299</v>
      </c>
      <c r="M62" s="4">
        <f t="shared" si="83"/>
        <v>270.27385761041853</v>
      </c>
      <c r="N62" s="4">
        <f t="shared" si="84"/>
        <v>1.2635803465776974E-6</v>
      </c>
      <c r="O62" s="4">
        <f t="shared" si="85"/>
        <v>165.37335896226219</v>
      </c>
      <c r="P62" s="4">
        <f t="shared" si="86"/>
        <v>213.77483333333299</v>
      </c>
      <c r="Q62" s="4">
        <f t="shared" si="87"/>
        <v>270.27398546873786</v>
      </c>
      <c r="R62" s="4">
        <f t="shared" si="88"/>
        <v>52.274942132091716</v>
      </c>
      <c r="S62" s="4">
        <f t="shared" si="89"/>
        <v>142.7445608467998</v>
      </c>
      <c r="T62" s="4">
        <f t="shared" si="90"/>
        <v>-35.190563068152414</v>
      </c>
      <c r="U62" s="4">
        <f t="shared" si="91"/>
        <v>174.93101040048825</v>
      </c>
      <c r="V62" s="4">
        <f t="shared" si="92"/>
        <v>170.76588333333299</v>
      </c>
      <c r="W62" s="4">
        <f t="shared" si="93"/>
        <v>255.05884924387613</v>
      </c>
      <c r="X62" s="4">
        <f t="shared" si="94"/>
        <v>128.12828036468497</v>
      </c>
      <c r="Y62" s="4">
        <f t="shared" si="95"/>
        <v>1.1390855567700695</v>
      </c>
      <c r="Z62" s="4">
        <f t="shared" si="96"/>
        <v>2.7716263747819747</v>
      </c>
      <c r="AA62" s="4">
        <f t="shared" si="97"/>
        <v>7.4235052381059905</v>
      </c>
      <c r="AB62" s="4">
        <f t="shared" si="98"/>
        <v>3.4389740135211402</v>
      </c>
      <c r="AC62" s="4">
        <f t="shared" si="99"/>
        <v>4.1483756700198185E-66</v>
      </c>
      <c r="AD62" s="4">
        <f t="shared" si="100"/>
        <v>1.9999949456951527</v>
      </c>
      <c r="AE62" s="4">
        <f t="shared" si="101"/>
        <v>-2.8961052431409858E-67</v>
      </c>
      <c r="AF62" s="13">
        <f t="shared" si="102"/>
        <v>79.778981382237447</v>
      </c>
      <c r="AG62" s="13">
        <f t="shared" si="103"/>
        <v>285.43264820376942</v>
      </c>
    </row>
    <row r="63" spans="1:33" x14ac:dyDescent="0.2">
      <c r="A63" s="4">
        <v>57</v>
      </c>
      <c r="B63" s="14">
        <f>工作报表!$E$13</f>
        <v>82.81</v>
      </c>
      <c r="C63" s="14">
        <f>工作报表!$F$13</f>
        <v>-8.2100000000000009</v>
      </c>
      <c r="D63" s="14">
        <f>工作报表!$G$13</f>
        <v>-12.81</v>
      </c>
      <c r="E63" s="4">
        <f t="shared" si="78"/>
        <v>15.215130627109319</v>
      </c>
      <c r="F63" s="4">
        <f t="shared" si="79"/>
        <v>-8.2100086585940861</v>
      </c>
      <c r="G63" s="4">
        <f t="shared" si="80"/>
        <v>-12.81</v>
      </c>
      <c r="H63" s="4">
        <f t="shared" si="81"/>
        <v>15.215135299240355</v>
      </c>
      <c r="I63" s="4">
        <f t="shared" si="82"/>
        <v>237.34393717018503</v>
      </c>
      <c r="J63" s="8">
        <f>工作报表!D74</f>
        <v>258.04533333333302</v>
      </c>
      <c r="K63" s="8">
        <f>工作报表!E74</f>
        <v>169.91630000000001</v>
      </c>
      <c r="L63" s="8">
        <f>工作报表!F74</f>
        <v>219.70173333333301</v>
      </c>
      <c r="M63" s="4">
        <f t="shared" si="83"/>
        <v>277.74160767764158</v>
      </c>
      <c r="N63" s="4">
        <f t="shared" si="84"/>
        <v>1.0546399615285473E-6</v>
      </c>
      <c r="O63" s="4">
        <f t="shared" si="85"/>
        <v>169.91647920052012</v>
      </c>
      <c r="P63" s="4">
        <f t="shared" si="86"/>
        <v>219.70173333333301</v>
      </c>
      <c r="Q63" s="4">
        <f t="shared" si="87"/>
        <v>277.74171730867465</v>
      </c>
      <c r="R63" s="4">
        <f t="shared" si="88"/>
        <v>52.281770780955235</v>
      </c>
      <c r="S63" s="4">
        <f t="shared" si="89"/>
        <v>146.47842630395749</v>
      </c>
      <c r="T63" s="4">
        <f t="shared" si="90"/>
        <v>-35.187146024429865</v>
      </c>
      <c r="U63" s="4">
        <f t="shared" si="91"/>
        <v>174.93783361077021</v>
      </c>
      <c r="V63" s="4">
        <f t="shared" si="92"/>
        <v>175.23533333333302</v>
      </c>
      <c r="W63" s="4">
        <f t="shared" si="93"/>
        <v>262.52658200943432</v>
      </c>
      <c r="X63" s="4">
        <f t="shared" si="94"/>
        <v>129.88666426210921</v>
      </c>
      <c r="Y63" s="4">
        <f t="shared" si="95"/>
        <v>1.1391789946121436</v>
      </c>
      <c r="Z63" s="4">
        <f t="shared" si="96"/>
        <v>2.8051707258227085</v>
      </c>
      <c r="AA63" s="4">
        <f t="shared" si="97"/>
        <v>7.5915291836780865</v>
      </c>
      <c r="AB63" s="4">
        <f t="shared" si="98"/>
        <v>3.502977196139669</v>
      </c>
      <c r="AC63" s="4">
        <f t="shared" si="99"/>
        <v>4.1624699048718781E-66</v>
      </c>
      <c r="AD63" s="4">
        <f t="shared" si="100"/>
        <v>1.9999957814516756</v>
      </c>
      <c r="AE63" s="4">
        <f t="shared" si="101"/>
        <v>-2.9059460647576972E-67</v>
      </c>
      <c r="AF63" s="13">
        <f t="shared" si="102"/>
        <v>80.455363642004542</v>
      </c>
      <c r="AG63" s="13">
        <f t="shared" si="103"/>
        <v>292.9004692542519</v>
      </c>
    </row>
    <row r="64" spans="1:33" x14ac:dyDescent="0.2">
      <c r="A64" s="4">
        <v>58</v>
      </c>
      <c r="B64" s="14">
        <f>工作报表!$E$13</f>
        <v>82.81</v>
      </c>
      <c r="C64" s="14">
        <f>工作报表!$F$13</f>
        <v>-8.2100000000000009</v>
      </c>
      <c r="D64" s="14">
        <f>工作报表!$G$13</f>
        <v>-12.81</v>
      </c>
      <c r="E64" s="4">
        <f t="shared" si="78"/>
        <v>15.215130627109319</v>
      </c>
      <c r="F64" s="4">
        <f t="shared" si="79"/>
        <v>-12.038882070042193</v>
      </c>
      <c r="G64" s="4">
        <f t="shared" si="80"/>
        <v>-12.81</v>
      </c>
      <c r="H64" s="4">
        <f t="shared" si="81"/>
        <v>17.579271358517207</v>
      </c>
      <c r="I64" s="4">
        <f t="shared" si="82"/>
        <v>226.77744932535711</v>
      </c>
      <c r="J64" s="8">
        <f>工作报表!D75</f>
        <v>87.804900000000004</v>
      </c>
      <c r="K64" s="8">
        <f>工作报表!E75</f>
        <v>-3.3795000000000002</v>
      </c>
      <c r="L64" s="8">
        <f>工作报表!F75</f>
        <v>-7.1662999999999997</v>
      </c>
      <c r="M64" s="4">
        <f t="shared" si="83"/>
        <v>7.9231859715647213</v>
      </c>
      <c r="N64" s="4">
        <f t="shared" si="84"/>
        <v>0.46636809622925601</v>
      </c>
      <c r="O64" s="4">
        <f t="shared" si="85"/>
        <v>-4.9555909812067709</v>
      </c>
      <c r="P64" s="4">
        <f t="shared" si="86"/>
        <v>-7.1662999999999997</v>
      </c>
      <c r="Q64" s="4">
        <f t="shared" si="87"/>
        <v>8.712848998061304</v>
      </c>
      <c r="R64" s="4">
        <f t="shared" si="88"/>
        <v>235.33563049168743</v>
      </c>
      <c r="S64" s="4">
        <f t="shared" si="89"/>
        <v>13.146060178289256</v>
      </c>
      <c r="T64" s="4">
        <f t="shared" si="90"/>
        <v>231.05653990852227</v>
      </c>
      <c r="U64" s="4">
        <f t="shared" si="91"/>
        <v>8.5581811663303142</v>
      </c>
      <c r="V64" s="4">
        <f t="shared" si="92"/>
        <v>4.9949000000000012</v>
      </c>
      <c r="W64" s="4">
        <f t="shared" si="93"/>
        <v>8.8664223604559034</v>
      </c>
      <c r="X64" s="4">
        <f t="shared" si="94"/>
        <v>1.8468667697435315</v>
      </c>
      <c r="Y64" s="4">
        <f t="shared" si="95"/>
        <v>1.563295167353256</v>
      </c>
      <c r="Z64" s="4">
        <f t="shared" si="96"/>
        <v>1.5254137999809578</v>
      </c>
      <c r="AA64" s="4">
        <f t="shared" si="97"/>
        <v>1.5915727080230164</v>
      </c>
      <c r="AB64" s="4">
        <f t="shared" si="98"/>
        <v>1.3082675851968202</v>
      </c>
      <c r="AC64" s="4">
        <f t="shared" si="99"/>
        <v>1.3655442757341176</v>
      </c>
      <c r="AD64" s="4">
        <f t="shared" si="100"/>
        <v>0.209712301343605</v>
      </c>
      <c r="AE64" s="4">
        <f t="shared" si="101"/>
        <v>-9.9924637939946288E-3</v>
      </c>
      <c r="AF64" s="13">
        <f t="shared" si="102"/>
        <v>6.6083869856888828</v>
      </c>
      <c r="AG64" s="13">
        <f t="shared" si="103"/>
        <v>7.4286660942594542</v>
      </c>
    </row>
    <row r="65" spans="1:33" x14ac:dyDescent="0.2">
      <c r="A65" s="4">
        <v>59</v>
      </c>
      <c r="B65" s="14">
        <f>工作报表!$E$13</f>
        <v>82.81</v>
      </c>
      <c r="C65" s="14">
        <f>工作报表!$F$13</f>
        <v>-8.2100000000000009</v>
      </c>
      <c r="D65" s="14">
        <f>工作报表!$G$13</f>
        <v>-12.81</v>
      </c>
      <c r="E65" s="4">
        <f t="shared" si="78"/>
        <v>15.215130627109319</v>
      </c>
      <c r="F65" s="4">
        <f t="shared" si="79"/>
        <v>-12.151819627459263</v>
      </c>
      <c r="G65" s="4">
        <f t="shared" si="80"/>
        <v>-12.81</v>
      </c>
      <c r="H65" s="4">
        <f t="shared" si="81"/>
        <v>17.656806626859346</v>
      </c>
      <c r="I65" s="4">
        <f t="shared" si="82"/>
        <v>226.51039556690867</v>
      </c>
      <c r="J65" s="8">
        <f>工作报表!D76</f>
        <v>89.988799999999998</v>
      </c>
      <c r="K65" s="8">
        <f>工作报表!E76</f>
        <v>-1.4855</v>
      </c>
      <c r="L65" s="8">
        <f>工作报表!F76</f>
        <v>-4.4446000000000003</v>
      </c>
      <c r="M65" s="4">
        <f t="shared" si="83"/>
        <v>4.686275643834878</v>
      </c>
      <c r="N65" s="4">
        <f t="shared" si="84"/>
        <v>0.48012419335679191</v>
      </c>
      <c r="O65" s="4">
        <f t="shared" si="85"/>
        <v>-2.1987244892315143</v>
      </c>
      <c r="P65" s="4">
        <f t="shared" si="86"/>
        <v>-4.4446000000000003</v>
      </c>
      <c r="Q65" s="4">
        <f t="shared" si="87"/>
        <v>4.9587154122359536</v>
      </c>
      <c r="R65" s="4">
        <f t="shared" si="88"/>
        <v>243.67859570671067</v>
      </c>
      <c r="S65" s="4">
        <f t="shared" si="89"/>
        <v>11.30776101954765</v>
      </c>
      <c r="T65" s="4">
        <f t="shared" si="90"/>
        <v>235.09449563680965</v>
      </c>
      <c r="U65" s="4">
        <f t="shared" si="91"/>
        <v>17.168200139801996</v>
      </c>
      <c r="V65" s="4">
        <f t="shared" si="92"/>
        <v>7.1787999999999954</v>
      </c>
      <c r="W65" s="4">
        <f t="shared" si="93"/>
        <v>12.698091214623393</v>
      </c>
      <c r="X65" s="4">
        <f t="shared" si="94"/>
        <v>2.7932954544260133</v>
      </c>
      <c r="Y65" s="4">
        <f t="shared" si="95"/>
        <v>1.5720419087828019</v>
      </c>
      <c r="Z65" s="4">
        <f t="shared" si="96"/>
        <v>1.5419161288820522</v>
      </c>
      <c r="AA65" s="4">
        <f t="shared" si="97"/>
        <v>1.5088492458796443</v>
      </c>
      <c r="AB65" s="4">
        <f t="shared" si="98"/>
        <v>1.2666441132584416</v>
      </c>
      <c r="AC65" s="4">
        <f t="shared" si="99"/>
        <v>2.3473300565250415</v>
      </c>
      <c r="AD65" s="4">
        <f t="shared" si="100"/>
        <v>0.12422778352078473</v>
      </c>
      <c r="AE65" s="4">
        <f t="shared" si="101"/>
        <v>-1.0167500343152832E-2</v>
      </c>
      <c r="AF65" s="13">
        <f t="shared" si="102"/>
        <v>9.8577610504053457</v>
      </c>
      <c r="AG65" s="13">
        <f t="shared" si="103"/>
        <v>10.73307120119866</v>
      </c>
    </row>
    <row r="66" spans="1:33" x14ac:dyDescent="0.2">
      <c r="A66" s="4">
        <v>60</v>
      </c>
      <c r="B66" s="14">
        <f>工作报表!$E$13</f>
        <v>82.81</v>
      </c>
      <c r="C66" s="14">
        <f>工作报表!$F$13</f>
        <v>-8.2100000000000009</v>
      </c>
      <c r="D66" s="14">
        <f>工作报表!$G$13</f>
        <v>-12.81</v>
      </c>
      <c r="E66" s="4">
        <f t="shared" si="78"/>
        <v>15.215130627109319</v>
      </c>
      <c r="F66" s="4">
        <f t="shared" si="79"/>
        <v>-8.2464952413067056</v>
      </c>
      <c r="G66" s="4">
        <f t="shared" si="80"/>
        <v>-12.81</v>
      </c>
      <c r="H66" s="4">
        <f t="shared" si="81"/>
        <v>15.23485424166881</v>
      </c>
      <c r="I66" s="4">
        <f t="shared" si="82"/>
        <v>237.22840814094377</v>
      </c>
      <c r="J66" s="8">
        <f>工作报表!D77</f>
        <v>63.309399999999997</v>
      </c>
      <c r="K66" s="8">
        <f>工作报表!E77</f>
        <v>33.134700000000002</v>
      </c>
      <c r="L66" s="8">
        <f>工作报表!F77</f>
        <v>65.641199999999998</v>
      </c>
      <c r="M66" s="4">
        <f t="shared" si="83"/>
        <v>73.530099153543915</v>
      </c>
      <c r="N66" s="4">
        <f t="shared" si="84"/>
        <v>4.445218185956723E-3</v>
      </c>
      <c r="O66" s="4">
        <f t="shared" si="85"/>
        <v>33.281990971026218</v>
      </c>
      <c r="P66" s="4">
        <f t="shared" si="86"/>
        <v>65.641199999999998</v>
      </c>
      <c r="Q66" s="4">
        <f t="shared" si="87"/>
        <v>73.596590005485112</v>
      </c>
      <c r="R66" s="4">
        <f t="shared" si="88"/>
        <v>63.113670591103286</v>
      </c>
      <c r="S66" s="4">
        <f t="shared" si="89"/>
        <v>44.415722123576963</v>
      </c>
      <c r="T66" s="4">
        <f t="shared" si="90"/>
        <v>150.17103936602354</v>
      </c>
      <c r="U66" s="4">
        <f t="shared" si="91"/>
        <v>174.11473754984047</v>
      </c>
      <c r="V66" s="4">
        <f t="shared" si="92"/>
        <v>19.500600000000006</v>
      </c>
      <c r="W66" s="4">
        <f t="shared" si="93"/>
        <v>58.361735763816299</v>
      </c>
      <c r="X66" s="4">
        <f t="shared" si="94"/>
        <v>66.881340799676053</v>
      </c>
      <c r="Y66" s="4">
        <f t="shared" si="95"/>
        <v>1.3702167232112108</v>
      </c>
      <c r="Z66" s="4">
        <f t="shared" si="96"/>
        <v>1.3395685709011769</v>
      </c>
      <c r="AA66" s="4">
        <f t="shared" si="97"/>
        <v>2.9987074955609634</v>
      </c>
      <c r="AB66" s="4">
        <f t="shared" si="98"/>
        <v>1.9128874784084096</v>
      </c>
      <c r="AC66" s="4">
        <f t="shared" si="99"/>
        <v>4.4611976031326837E-10</v>
      </c>
      <c r="AD66" s="4">
        <f t="shared" si="100"/>
        <v>1.9823379846299654</v>
      </c>
      <c r="AE66" s="4">
        <f t="shared" si="101"/>
        <v>-3.0869992661888194E-11</v>
      </c>
      <c r="AF66" s="13">
        <f t="shared" si="102"/>
        <v>42.581076704772386</v>
      </c>
      <c r="AG66" s="13">
        <f t="shared" si="103"/>
        <v>88.679056149296045</v>
      </c>
    </row>
  </sheetData>
  <sheetProtection sheet="1" objects="1" scenarios="1" selectLockedCells="1"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H1"/>
  <sheetViews>
    <sheetView showGridLines="0" workbookViewId="0">
      <selection activeCell="D25" sqref="D25"/>
    </sheetView>
  </sheetViews>
  <sheetFormatPr defaultRowHeight="15" x14ac:dyDescent="0.15"/>
  <cols>
    <col min="1" max="1" width="9" style="76" customWidth="1"/>
    <col min="2" max="2" width="4.625" style="76" customWidth="1"/>
    <col min="3" max="3" width="12.25" style="76" customWidth="1"/>
    <col min="4" max="4" width="13.125" style="76" customWidth="1"/>
    <col min="5" max="5" width="9" style="76"/>
    <col min="6" max="6" width="12.75" style="76" bestFit="1" customWidth="1"/>
    <col min="7" max="7" width="9.5" style="76" customWidth="1"/>
    <col min="8" max="9" width="9" style="76"/>
    <col min="10" max="10" width="4.875" style="76" customWidth="1"/>
    <col min="11" max="16384" width="9" style="76"/>
  </cols>
  <sheetData>
    <row r="1" spans="8:8" x14ac:dyDescent="0.15">
      <c r="H1" s="77"/>
    </row>
  </sheetData>
  <sheetProtection password="F358" sheet="1" objects="1" scenarios="1" selectLockedCells="1"/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工作报表</vt:lpstr>
      <vt:lpstr>2000</vt:lpstr>
      <vt:lpstr>关于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2018-09-29T14:54:32Z</dcterms:modified>
</cp:coreProperties>
</file>